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umptions" sheetId="1" state="visible" r:id="rId3"/>
    <sheet name="Annual Budget" sheetId="2" state="visible" r:id="rId4"/>
    <sheet name="13-Week Bridge" sheetId="3" state="visible" r:id="rId5"/>
    <sheet name="Assumptions &amp; Limi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<sst xmlns="http://schemas.openxmlformats.org/spreadsheetml/2006/main" count="83" uniqueCount="67">
  <si>
    <t xml:space="preserve">SeniorCRE® 2027 assisted-living labor budget — editable assumptions</t>
  </si>
  <si>
    <t xml:space="preserve">Illustrative only: one fictional 80-unit community, direct-care labor only. Blue cells are invented teaching inputs — replace with your own. Not a benchmark, staffing requirement or operator result.</t>
  </si>
  <si>
    <t xml:space="preserve">Census</t>
  </si>
  <si>
    <t xml:space="preserve">Units</t>
  </si>
  <si>
    <t xml:space="preserve">Average occupancy</t>
  </si>
  <si>
    <t xml:space="preserve">Care-level mix</t>
  </si>
  <si>
    <t xml:space="preserve">Share of residents</t>
  </si>
  <si>
    <t xml:space="preserve">Hours per resident day</t>
  </si>
  <si>
    <t xml:space="preserve">Level 1 · standby assistance</t>
  </si>
  <si>
    <t xml:space="preserve">Level 2 · hands-on ADL support</t>
  </si>
  <si>
    <t xml:space="preserve">Level 3 · extensive assistance</t>
  </si>
  <si>
    <t xml:space="preserve">Vacancies and overtime</t>
  </si>
  <si>
    <t xml:space="preserve">Vacancy share of required hours</t>
  </si>
  <si>
    <t xml:space="preserve">Share of vacancy gap covered by overtime</t>
  </si>
  <si>
    <t xml:space="preserve">Base hourly wage ($)</t>
  </si>
  <si>
    <t xml:space="preserve">Overtime multiple</t>
  </si>
  <si>
    <t xml:space="preserve">Agency</t>
  </si>
  <si>
    <t xml:space="preserve">Agency bill rate ($/hr)</t>
  </si>
  <si>
    <t xml:space="preserve">Holiday differentials</t>
  </si>
  <si>
    <t xml:space="preserve">Paid holidays per year</t>
  </si>
  <si>
    <t xml:space="preserve">Holiday premium (× base wage)</t>
  </si>
  <si>
    <t xml:space="preserve">Employment-class cost loads</t>
  </si>
  <si>
    <t xml:space="preserve">Share of employee hours</t>
  </si>
  <si>
    <t xml:space="preserve">Load on wages</t>
  </si>
  <si>
    <t xml:space="preserve">Full-time</t>
  </si>
  <si>
    <t xml:space="preserve">Part-time</t>
  </si>
  <si>
    <t xml:space="preserve">PRN / per diem</t>
  </si>
  <si>
    <t xml:space="preserve">Days in budget year</t>
  </si>
  <si>
    <t xml:space="preserve">Check: care-level shares sum</t>
  </si>
  <si>
    <t xml:space="preserve">Check: employment-class shares sum</t>
  </si>
  <si>
    <t xml:space="preserve">Both checks must read 100.0%.</t>
  </si>
  <si>
    <t xml:space="preserve">2027 annual direct-care labor budget (formulas — edit the Assumptions sheet)</t>
  </si>
  <si>
    <t xml:space="preserve">Annual 2027</t>
  </si>
  <si>
    <t xml:space="preserve">Census (occupied units)</t>
  </si>
  <si>
    <t xml:space="preserve">Weighted hours per resident day</t>
  </si>
  <si>
    <t xml:space="preserve">Resident days</t>
  </si>
  <si>
    <t xml:space="preserve">Required direct-care hours</t>
  </si>
  <si>
    <t xml:space="preserve">Vacancy gap hours</t>
  </si>
  <si>
    <t xml:space="preserve">Straight-time employee hours</t>
  </si>
  <si>
    <t xml:space="preserve">Overtime hours</t>
  </si>
  <si>
    <t xml:space="preserve">Agency hours</t>
  </si>
  <si>
    <t xml:space="preserve">Straight-time wages ($)</t>
  </si>
  <si>
    <t xml:space="preserve">Overtime wages ($)</t>
  </si>
  <si>
    <t xml:space="preserve">Holiday differential ($)</t>
  </si>
  <si>
    <t xml:space="preserve">Employee wages ($)</t>
  </si>
  <si>
    <t xml:space="preserve">Blended employment-class load</t>
  </si>
  <si>
    <t xml:space="preserve">Employment-class cost load ($)</t>
  </si>
  <si>
    <t xml:space="preserve">Agency cost ($)</t>
  </si>
  <si>
    <t xml:space="preserve">Total direct-care labor ($)</t>
  </si>
  <si>
    <t xml:space="preserve">Agency cost carries no employer load. Blank actuals are not zero outcomes.</t>
  </si>
  <si>
    <t xml:space="preserve">Illustrative bridge: annual budget → rolling 13-week forecast</t>
  </si>
  <si>
    <t xml:space="preserve">Week-0 forecast inputs (blue) replace three budget assumptions; everything else is held at budget.</t>
  </si>
  <si>
    <t xml:space="preserve">13-week budget slice</t>
  </si>
  <si>
    <t xml:space="preserve">13-week rolling forecast</t>
  </si>
  <si>
    <t xml:space="preserve">Forecast − budget</t>
  </si>
  <si>
    <t xml:space="preserve">Days in window</t>
  </si>
  <si>
    <t xml:space="preserve">Paid holidays in window</t>
  </si>
  <si>
    <t xml:space="preserve">Forecast occupancy</t>
  </si>
  <si>
    <t xml:space="preserve">Forecast vacancy share</t>
  </si>
  <si>
    <t xml:space="preserve">Forecast agency rate ($/hr)</t>
  </si>
  <si>
    <t xml:space="preserve">Assumptions and limitations</t>
  </si>
  <si>
    <t xml:space="preserve">Educational methodology, not an operator result. SeniorCRE has not measured this workflow in an operator community; no forecast-accuracy, savings or payback claim is made.</t>
  </si>
  <si>
    <t xml:space="preserve">All inputs are invented teaching assumptions (October 12, 2026) for one fictional 80-unit assisted-living community. Replace every blue cell with approved values.</t>
  </si>
  <si>
    <t xml:space="preserve">Direct-care labor only. Excludes recruitment, orientation, bonuses, shift differentials other than holidays, non-care departments and merit timing.</t>
  </si>
  <si>
    <t xml:space="preserve">Overtime and holiday arithmetic is simplified. Regular rate, overtime eligibility, state daily rules and any 8-and-80 arrangement require payroll and legal review (see DOL Fact Sheet 54 and applicable state law).</t>
  </si>
  <si>
    <t xml:space="preserve">The 13-week budget slice reruns the annual model for 91 days; it is not annual ÷ 4. The bridge changes only occupancy, vacancy and agency rate so each variance is attributable.</t>
  </si>
  <si>
    <t xml:space="preserve">Method: https://seniorcre.com/workforce-intelligence/payroll-forecasting-methodology · Weekly reconciliation: https://seniorcre.com/workforce-intelligence/payroll-forecasting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</si>
</sst>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.0%"/>
    <numFmt numFmtId="167" formatCode="0.00"/>
    <numFmt numFmtId="168" formatCode="\$#,##0.00"/>
    <numFmt numFmtId="169" formatCode="0.00\x"/>
    <numFmt numFmtId="170" formatCode="#,##0.0"/>
    <numFmt numFmtId="171" formatCode="#,##0"/>
    <numFmt numFmtId="172" formatCode="\$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theme="1"/>
      <name val="Arial"/>
      <family val="2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80</v>
      </c>
    </row>
    <row r="6" customFormat="false" ht="15" hidden="false" customHeight="false" outlineLevel="0" collapsed="false">
      <c r="A6" s="4" t="s">
        <v>4</v>
      </c>
      <c r="B6" s="6" t="n">
        <v>0.9</v>
      </c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</row>
    <row r="8" customFormat="false" ht="15" hidden="false" customHeight="false" outlineLevel="0" collapsed="false">
      <c r="A8" s="4" t="s">
        <v>8</v>
      </c>
      <c r="B8" s="6" t="n">
        <v>0.4</v>
      </c>
      <c r="C8" s="7" t="n">
        <v>2</v>
      </c>
    </row>
    <row r="9" customFormat="false" ht="15" hidden="false" customHeight="false" outlineLevel="0" collapsed="false">
      <c r="A9" s="4" t="s">
        <v>9</v>
      </c>
      <c r="B9" s="6" t="n">
        <v>0.35</v>
      </c>
      <c r="C9" s="7" t="n">
        <v>2.6</v>
      </c>
    </row>
    <row r="10" customFormat="false" ht="15" hidden="false" customHeight="false" outlineLevel="0" collapsed="false">
      <c r="A10" s="4" t="s">
        <v>10</v>
      </c>
      <c r="B10" s="6" t="n">
        <v>0.25</v>
      </c>
      <c r="C10" s="7" t="n">
        <v>3.4</v>
      </c>
    </row>
    <row r="11" customFormat="false" ht="15" hidden="false" customHeight="false" outlineLevel="0" collapsed="false">
      <c r="A11" s="3" t="s">
        <v>11</v>
      </c>
    </row>
    <row r="12" customFormat="false" ht="15" hidden="false" customHeight="false" outlineLevel="0" collapsed="false">
      <c r="A12" s="4" t="s">
        <v>12</v>
      </c>
      <c r="B12" s="6" t="n">
        <v>0.08</v>
      </c>
    </row>
    <row r="13" customFormat="false" ht="15" hidden="false" customHeight="false" outlineLevel="0" collapsed="false">
      <c r="A13" s="4" t="s">
        <v>13</v>
      </c>
      <c r="B13" s="6" t="n">
        <v>0.6</v>
      </c>
    </row>
    <row r="14" customFormat="false" ht="15" hidden="false" customHeight="false" outlineLevel="0" collapsed="false">
      <c r="A14" s="4" t="s">
        <v>14</v>
      </c>
      <c r="B14" s="8" t="n">
        <v>28</v>
      </c>
    </row>
    <row r="15" customFormat="false" ht="15" hidden="false" customHeight="false" outlineLevel="0" collapsed="false">
      <c r="A15" s="4" t="s">
        <v>15</v>
      </c>
      <c r="B15" s="9" t="n">
        <v>1.5</v>
      </c>
    </row>
    <row r="16" customFormat="false" ht="15" hidden="false" customHeight="false" outlineLevel="0" collapsed="false">
      <c r="A16" s="3" t="s">
        <v>16</v>
      </c>
    </row>
    <row r="17" customFormat="false" ht="15" hidden="false" customHeight="false" outlineLevel="0" collapsed="false">
      <c r="A17" s="4" t="s">
        <v>17</v>
      </c>
      <c r="B17" s="8" t="n">
        <v>42</v>
      </c>
    </row>
    <row r="18" customFormat="false" ht="15" hidden="false" customHeight="false" outlineLevel="0" collapsed="false">
      <c r="A18" s="3" t="s">
        <v>18</v>
      </c>
    </row>
    <row r="19" customFormat="false" ht="15" hidden="false" customHeight="false" outlineLevel="0" collapsed="false">
      <c r="A19" s="4" t="s">
        <v>19</v>
      </c>
      <c r="B19" s="5" t="n">
        <v>9</v>
      </c>
    </row>
    <row r="20" customFormat="false" ht="15" hidden="false" customHeight="false" outlineLevel="0" collapsed="false">
      <c r="A20" s="4" t="s">
        <v>20</v>
      </c>
      <c r="B20" s="9" t="n">
        <v>0.5</v>
      </c>
    </row>
    <row r="21" customFormat="false" ht="15" hidden="false" customHeight="false" outlineLevel="0" collapsed="false">
      <c r="A21" s="3" t="s">
        <v>21</v>
      </c>
      <c r="B21" s="3" t="s">
        <v>22</v>
      </c>
      <c r="C21" s="3" t="s">
        <v>23</v>
      </c>
    </row>
    <row r="22" customFormat="false" ht="15" hidden="false" customHeight="false" outlineLevel="0" collapsed="false">
      <c r="A22" s="4" t="s">
        <v>24</v>
      </c>
      <c r="B22" s="6" t="n">
        <v>0.7</v>
      </c>
      <c r="C22" s="6" t="n">
        <v>0.3</v>
      </c>
    </row>
    <row r="23" customFormat="false" ht="15" hidden="false" customHeight="false" outlineLevel="0" collapsed="false">
      <c r="A23" s="4" t="s">
        <v>25</v>
      </c>
      <c r="B23" s="6" t="n">
        <v>0.2</v>
      </c>
      <c r="C23" s="6" t="n">
        <v>0.12</v>
      </c>
    </row>
    <row r="24" customFormat="false" ht="15" hidden="false" customHeight="false" outlineLevel="0" collapsed="false">
      <c r="A24" s="4" t="s">
        <v>26</v>
      </c>
      <c r="B24" s="6" t="n">
        <v>0.1</v>
      </c>
      <c r="C24" s="6" t="n">
        <v>0.08</v>
      </c>
    </row>
    <row r="25" customFormat="false" ht="15" hidden="false" customHeight="false" outlineLevel="0" collapsed="false">
      <c r="A25" s="4" t="s">
        <v>27</v>
      </c>
      <c r="B25" s="5" t="n">
        <v>365</v>
      </c>
    </row>
    <row r="27" customFormat="false" ht="15" hidden="false" customHeight="false" outlineLevel="0" collapsed="false">
      <c r="A27" s="4" t="s">
        <v>28</v>
      </c>
      <c r="B27" s="10" t="n">
        <f aca="false">SUM(B8:B10)</f>
        <v>1</v>
      </c>
    </row>
    <row r="28" customFormat="false" ht="15" hidden="false" customHeight="false" outlineLevel="0" collapsed="false">
      <c r="A28" s="4" t="s">
        <v>29</v>
      </c>
      <c r="B28" s="10" t="n">
        <f aca="false">SUM(B22:B24)</f>
        <v>1</v>
      </c>
    </row>
    <row r="29" customFormat="false" ht="15" hidden="false" customHeight="false" outlineLevel="0" collapsed="false">
      <c r="A29" s="4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31</v>
      </c>
    </row>
    <row r="3" customFormat="false" ht="15" hidden="false" customHeight="false" outlineLevel="0" collapsed="false">
      <c r="B3" s="3" t="s">
        <v>32</v>
      </c>
    </row>
    <row r="4" customFormat="false" ht="15" hidden="false" customHeight="false" outlineLevel="0" collapsed="false">
      <c r="A4" s="11" t="s">
        <v>33</v>
      </c>
      <c r="B4" s="12" t="n">
        <f aca="false">Assumptions!$B$5*Assumptions!$B$6</f>
        <v>72</v>
      </c>
    </row>
    <row r="5" customFormat="false" ht="15" hidden="false" customHeight="false" outlineLevel="0" collapsed="false">
      <c r="A5" s="11" t="s">
        <v>34</v>
      </c>
      <c r="B5" s="13" t="n">
        <f aca="false">SUMPRODUCT(Assumptions!$B$8:$B$10,Assumptions!$C$8:$C$10)</f>
        <v>2.56</v>
      </c>
    </row>
    <row r="6" customFormat="false" ht="15" hidden="false" customHeight="false" outlineLevel="0" collapsed="false">
      <c r="A6" s="11" t="s">
        <v>35</v>
      </c>
      <c r="B6" s="14" t="n">
        <f aca="false">B4*Assumptions!$B$25</f>
        <v>26280</v>
      </c>
    </row>
    <row r="7" customFormat="false" ht="15" hidden="false" customHeight="false" outlineLevel="0" collapsed="false">
      <c r="A7" s="11" t="s">
        <v>36</v>
      </c>
      <c r="B7" s="14" t="n">
        <f aca="false">B6*B5</f>
        <v>67276.8</v>
      </c>
    </row>
    <row r="8" customFormat="false" ht="15" hidden="false" customHeight="false" outlineLevel="0" collapsed="false">
      <c r="A8" s="11" t="s">
        <v>37</v>
      </c>
      <c r="B8" s="14" t="n">
        <f aca="false">B7*Assumptions!$B$12</f>
        <v>5382.144</v>
      </c>
    </row>
    <row r="9" customFormat="false" ht="15" hidden="false" customHeight="false" outlineLevel="0" collapsed="false">
      <c r="A9" s="11" t="s">
        <v>38</v>
      </c>
      <c r="B9" s="14" t="n">
        <f aca="false">B7-B8</f>
        <v>61894.656</v>
      </c>
    </row>
    <row r="10" customFormat="false" ht="15" hidden="false" customHeight="false" outlineLevel="0" collapsed="false">
      <c r="A10" s="11" t="s">
        <v>39</v>
      </c>
      <c r="B10" s="14" t="n">
        <f aca="false">B8*Assumptions!$B$13</f>
        <v>3229.2864</v>
      </c>
    </row>
    <row r="11" customFormat="false" ht="15" hidden="false" customHeight="false" outlineLevel="0" collapsed="false">
      <c r="A11" s="11" t="s">
        <v>40</v>
      </c>
      <c r="B11" s="14" t="n">
        <f aca="false">B8-B10</f>
        <v>2152.8576</v>
      </c>
    </row>
    <row r="12" customFormat="false" ht="15" hidden="false" customHeight="false" outlineLevel="0" collapsed="false">
      <c r="A12" s="11" t="s">
        <v>41</v>
      </c>
      <c r="B12" s="15" t="n">
        <f aca="false">B9*Assumptions!$B$14</f>
        <v>1733050.368</v>
      </c>
    </row>
    <row r="13" customFormat="false" ht="15" hidden="false" customHeight="false" outlineLevel="0" collapsed="false">
      <c r="A13" s="11" t="s">
        <v>42</v>
      </c>
      <c r="B13" s="15" t="n">
        <f aca="false">B10*Assumptions!$B$14*Assumptions!$B$15</f>
        <v>135630.0288</v>
      </c>
    </row>
    <row r="14" customFormat="false" ht="15" hidden="false" customHeight="false" outlineLevel="0" collapsed="false">
      <c r="A14" s="11" t="s">
        <v>43</v>
      </c>
      <c r="B14" s="15" t="n">
        <f aca="false">B4*B5*Assumptions!$B$19*(1-Assumptions!$B$12)*Assumptions!$B$14*Assumptions!$B$20</f>
        <v>21366.3744</v>
      </c>
    </row>
    <row r="15" customFormat="false" ht="15" hidden="false" customHeight="false" outlineLevel="0" collapsed="false">
      <c r="A15" s="11" t="s">
        <v>44</v>
      </c>
      <c r="B15" s="15" t="n">
        <f aca="false">SUM(B12:B14)</f>
        <v>1890046.7712</v>
      </c>
    </row>
    <row r="16" customFormat="false" ht="15" hidden="false" customHeight="false" outlineLevel="0" collapsed="false">
      <c r="A16" s="11" t="s">
        <v>45</v>
      </c>
      <c r="B16" s="16" t="n">
        <f aca="false">SUMPRODUCT(Assumptions!$B$22:$B$24,Assumptions!$C$22:$C$24)</f>
        <v>0.242</v>
      </c>
    </row>
    <row r="17" customFormat="false" ht="15" hidden="false" customHeight="false" outlineLevel="0" collapsed="false">
      <c r="A17" s="11" t="s">
        <v>46</v>
      </c>
      <c r="B17" s="15" t="n">
        <f aca="false">B15*B16</f>
        <v>457391.3186304</v>
      </c>
    </row>
    <row r="18" customFormat="false" ht="15" hidden="false" customHeight="false" outlineLevel="0" collapsed="false">
      <c r="A18" s="11" t="s">
        <v>47</v>
      </c>
      <c r="B18" s="15" t="n">
        <f aca="false">B11*Assumptions!$B$17</f>
        <v>90420.0192</v>
      </c>
    </row>
    <row r="19" customFormat="false" ht="15" hidden="false" customHeight="false" outlineLevel="0" collapsed="false">
      <c r="A19" s="3" t="s">
        <v>48</v>
      </c>
      <c r="B19" s="17" t="n">
        <f aca="false">B15+B17+B18</f>
        <v>2437858.1090304</v>
      </c>
    </row>
    <row r="21" customFormat="false" ht="15" hidden="false" customHeight="false" outlineLevel="0" collapsed="false">
      <c r="A21" s="4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30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50</v>
      </c>
    </row>
    <row r="2" customFormat="false" ht="15" hidden="false" customHeight="false" outlineLevel="0" collapsed="false">
      <c r="A2" s="2" t="s">
        <v>51</v>
      </c>
    </row>
    <row r="3" customFormat="false" ht="15" hidden="false" customHeight="false" outlineLevel="0" collapsed="false">
      <c r="B3" s="3" t="s">
        <v>52</v>
      </c>
      <c r="C3" s="3" t="s">
        <v>53</v>
      </c>
      <c r="D3" s="3" t="s">
        <v>54</v>
      </c>
    </row>
    <row r="4" customFormat="false" ht="15" hidden="false" customHeight="false" outlineLevel="0" collapsed="false">
      <c r="A4" s="11" t="s">
        <v>33</v>
      </c>
      <c r="B4" s="12" t="n">
        <f aca="false">Assumptions!$B$5*Assumptions!$B$6</f>
        <v>72</v>
      </c>
      <c r="C4" s="12" t="n">
        <f aca="false">Assumptions!$B$5*$F$6</f>
        <v>70</v>
      </c>
      <c r="D4" s="12" t="n">
        <f aca="false">C4-B4</f>
        <v>-2</v>
      </c>
      <c r="E4" s="11" t="s">
        <v>55</v>
      </c>
      <c r="F4" s="5" t="n">
        <v>91</v>
      </c>
    </row>
    <row r="5" customFormat="false" ht="15" hidden="false" customHeight="false" outlineLevel="0" collapsed="false">
      <c r="A5" s="11" t="s">
        <v>34</v>
      </c>
      <c r="B5" s="13" t="n">
        <f aca="false">SUMPRODUCT(Assumptions!$B$8:$B$10,Assumptions!$C$8:$C$10)</f>
        <v>2.56</v>
      </c>
      <c r="C5" s="13" t="n">
        <f aca="false">SUMPRODUCT(Assumptions!$B$8:$B$10,Assumptions!$C$8:$C$10)</f>
        <v>2.56</v>
      </c>
      <c r="D5" s="13" t="n">
        <f aca="false">C5-B5</f>
        <v>0</v>
      </c>
      <c r="E5" s="11" t="s">
        <v>56</v>
      </c>
      <c r="F5" s="5" t="n">
        <v>2</v>
      </c>
    </row>
    <row r="6" customFormat="false" ht="15" hidden="false" customHeight="false" outlineLevel="0" collapsed="false">
      <c r="A6" s="11" t="s">
        <v>35</v>
      </c>
      <c r="B6" s="14" t="n">
        <f aca="false">B4*$F$4</f>
        <v>6552</v>
      </c>
      <c r="C6" s="14" t="n">
        <f aca="false">C4*$F$4</f>
        <v>6370</v>
      </c>
      <c r="D6" s="14" t="n">
        <f aca="false">C6-B6</f>
        <v>-182</v>
      </c>
      <c r="E6" s="11" t="s">
        <v>57</v>
      </c>
      <c r="F6" s="6" t="n">
        <v>0.875</v>
      </c>
    </row>
    <row r="7" customFormat="false" ht="15" hidden="false" customHeight="false" outlineLevel="0" collapsed="false">
      <c r="A7" s="11" t="s">
        <v>36</v>
      </c>
      <c r="B7" s="14" t="n">
        <f aca="false">B6*B5</f>
        <v>16773.12</v>
      </c>
      <c r="C7" s="14" t="n">
        <f aca="false">C6*C5</f>
        <v>16307.2</v>
      </c>
      <c r="D7" s="14" t="n">
        <f aca="false">C7-B7</f>
        <v>-465.919999999998</v>
      </c>
      <c r="E7" s="11" t="s">
        <v>58</v>
      </c>
      <c r="F7" s="6" t="n">
        <v>0.11</v>
      </c>
    </row>
    <row r="8" customFormat="false" ht="15" hidden="false" customHeight="false" outlineLevel="0" collapsed="false">
      <c r="A8" s="11" t="s">
        <v>37</v>
      </c>
      <c r="B8" s="14" t="n">
        <f aca="false">B7*Assumptions!$B$12</f>
        <v>1341.8496</v>
      </c>
      <c r="C8" s="14" t="n">
        <f aca="false">C7*$F$7</f>
        <v>1793.792</v>
      </c>
      <c r="D8" s="14" t="n">
        <f aca="false">C8-B8</f>
        <v>451.9424</v>
      </c>
      <c r="E8" s="11" t="s">
        <v>59</v>
      </c>
      <c r="F8" s="8" t="n">
        <v>45</v>
      </c>
    </row>
    <row r="9" customFormat="false" ht="15" hidden="false" customHeight="false" outlineLevel="0" collapsed="false">
      <c r="A9" s="11" t="s">
        <v>38</v>
      </c>
      <c r="B9" s="14" t="n">
        <f aca="false">B7-B8</f>
        <v>15431.2704</v>
      </c>
      <c r="C9" s="14" t="n">
        <f aca="false">C7-C8</f>
        <v>14513.408</v>
      </c>
      <c r="D9" s="14" t="n">
        <f aca="false">C9-B9</f>
        <v>-917.862399999998</v>
      </c>
    </row>
    <row r="10" customFormat="false" ht="15" hidden="false" customHeight="false" outlineLevel="0" collapsed="false">
      <c r="A10" s="11" t="s">
        <v>39</v>
      </c>
      <c r="B10" s="14" t="n">
        <f aca="false">B8*Assumptions!$B$13</f>
        <v>805.10976</v>
      </c>
      <c r="C10" s="14" t="n">
        <f aca="false">C8*Assumptions!$B$13</f>
        <v>1076.2752</v>
      </c>
      <c r="D10" s="14" t="n">
        <f aca="false">C10-B10</f>
        <v>271.16544</v>
      </c>
    </row>
    <row r="11" customFormat="false" ht="15" hidden="false" customHeight="false" outlineLevel="0" collapsed="false">
      <c r="A11" s="11" t="s">
        <v>40</v>
      </c>
      <c r="B11" s="14" t="n">
        <f aca="false">B8-B10</f>
        <v>536.73984</v>
      </c>
      <c r="C11" s="14" t="n">
        <f aca="false">C8-C10</f>
        <v>717.5168</v>
      </c>
      <c r="D11" s="14" t="n">
        <f aca="false">C11-B11</f>
        <v>180.77696</v>
      </c>
    </row>
    <row r="12" customFormat="false" ht="15" hidden="false" customHeight="false" outlineLevel="0" collapsed="false">
      <c r="A12" s="11" t="s">
        <v>41</v>
      </c>
      <c r="B12" s="15" t="n">
        <f aca="false">B9*Assumptions!$B$14</f>
        <v>432075.5712</v>
      </c>
      <c r="C12" s="15" t="n">
        <f aca="false">C9*Assumptions!$B$14</f>
        <v>406375.424</v>
      </c>
      <c r="D12" s="15" t="n">
        <f aca="false">C12-B12</f>
        <v>-25700.1472</v>
      </c>
    </row>
    <row r="13" customFormat="false" ht="15" hidden="false" customHeight="false" outlineLevel="0" collapsed="false">
      <c r="A13" s="11" t="s">
        <v>42</v>
      </c>
      <c r="B13" s="15" t="n">
        <f aca="false">B10*Assumptions!$B$14*Assumptions!$B$15</f>
        <v>33814.60992</v>
      </c>
      <c r="C13" s="15" t="n">
        <f aca="false">C10*Assumptions!$B$14*Assumptions!$B$15</f>
        <v>45203.5584</v>
      </c>
      <c r="D13" s="15" t="n">
        <f aca="false">C13-B13</f>
        <v>11388.94848</v>
      </c>
    </row>
    <row r="14" customFormat="false" ht="15" hidden="false" customHeight="false" outlineLevel="0" collapsed="false">
      <c r="A14" s="11" t="s">
        <v>43</v>
      </c>
      <c r="B14" s="15" t="n">
        <f aca="false">B4*B5*$F$5*(1-Assumptions!$B$12)*Assumptions!$B$14*Assumptions!$B$20</f>
        <v>4748.0832</v>
      </c>
      <c r="C14" s="15" t="n">
        <f aca="false">C4*C5*$F$5*(1-$F$7)*Assumptions!$B$14*Assumptions!$B$20</f>
        <v>4465.664</v>
      </c>
      <c r="D14" s="15" t="n">
        <f aca="false">C14-B14</f>
        <v>-282.419199999999</v>
      </c>
    </row>
    <row r="15" customFormat="false" ht="15" hidden="false" customHeight="false" outlineLevel="0" collapsed="false">
      <c r="A15" s="11" t="s">
        <v>44</v>
      </c>
      <c r="B15" s="15" t="n">
        <f aca="false">SUM(B12:B14)</f>
        <v>470638.26432</v>
      </c>
      <c r="C15" s="15" t="n">
        <f aca="false">SUM(C12:C14)</f>
        <v>456044.6464</v>
      </c>
      <c r="D15" s="15" t="n">
        <f aca="false">C15-B15</f>
        <v>-14593.61792</v>
      </c>
    </row>
    <row r="16" customFormat="false" ht="15" hidden="false" customHeight="false" outlineLevel="0" collapsed="false">
      <c r="A16" s="11" t="s">
        <v>45</v>
      </c>
      <c r="B16" s="16" t="n">
        <f aca="false">SUMPRODUCT(Assumptions!$B$22:$B$24,Assumptions!$C$22:$C$24)</f>
        <v>0.242</v>
      </c>
      <c r="C16" s="16" t="n">
        <f aca="false">SUMPRODUCT(Assumptions!$B$22:$B$24,Assumptions!$C$22:$C$24)</f>
        <v>0.242</v>
      </c>
      <c r="D16" s="16" t="n">
        <f aca="false">C16-B16</f>
        <v>0</v>
      </c>
    </row>
    <row r="17" customFormat="false" ht="15" hidden="false" customHeight="false" outlineLevel="0" collapsed="false">
      <c r="A17" s="11" t="s">
        <v>46</v>
      </c>
      <c r="B17" s="15" t="n">
        <f aca="false">B15*B16</f>
        <v>113894.45996544</v>
      </c>
      <c r="C17" s="15" t="n">
        <f aca="false">C15*C16</f>
        <v>110362.8044288</v>
      </c>
      <c r="D17" s="15" t="n">
        <f aca="false">C17-B17</f>
        <v>-3531.65553663998</v>
      </c>
    </row>
    <row r="18" customFormat="false" ht="15" hidden="false" customHeight="false" outlineLevel="0" collapsed="false">
      <c r="A18" s="11" t="s">
        <v>47</v>
      </c>
      <c r="B18" s="15" t="n">
        <f aca="false">B11*Assumptions!$B$17</f>
        <v>22543.07328</v>
      </c>
      <c r="C18" s="15" t="n">
        <f aca="false">C11*$F$8</f>
        <v>32288.256</v>
      </c>
      <c r="D18" s="15" t="n">
        <f aca="false">C18-B18</f>
        <v>9745.18272</v>
      </c>
    </row>
    <row r="19" customFormat="false" ht="15" hidden="false" customHeight="false" outlineLevel="0" collapsed="false">
      <c r="A19" s="11" t="s">
        <v>48</v>
      </c>
      <c r="B19" s="15" t="n">
        <f aca="false">B15+B17+B18</f>
        <v>607075.79756544</v>
      </c>
      <c r="C19" s="15" t="n">
        <f aca="false">C15+C17+C18</f>
        <v>598695.7068288</v>
      </c>
      <c r="D19" s="15" t="n">
        <f aca="false">C19-B19</f>
        <v>-8380.09073664004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60</v>
      </c>
    </row>
    <row r="3" customFormat="false" ht="26.85" hidden="false" customHeight="false" outlineLevel="0" collapsed="false">
      <c r="A3" s="18" t="s">
        <v>61</v>
      </c>
    </row>
    <row r="4" customFormat="false" ht="26.85" hidden="false" customHeight="false" outlineLevel="0" collapsed="false">
      <c r="A4" s="18" t="s">
        <v>62</v>
      </c>
    </row>
    <row r="5" customFormat="false" ht="15" hidden="false" customHeight="false" outlineLevel="0" collapsed="false">
      <c r="A5" s="18" t="s">
        <v>63</v>
      </c>
    </row>
    <row r="6" customFormat="false" ht="26.85" hidden="false" customHeight="false" outlineLevel="0" collapsed="false">
      <c r="A6" s="18" t="s">
        <v>64</v>
      </c>
    </row>
    <row r="7" customFormat="false" ht="26.85" hidden="false" customHeight="false" outlineLevel="0" collapsed="false">
      <c r="A7" s="18" t="s">
        <v>65</v>
      </c>
    </row>
    <row r="8" customFormat="false" ht="26.85" hidden="false" customHeight="false" outlineLevel="0" collapsed="false">
      <c r="A8" s="18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2026-10-12T12:40:06Z</dcterms:created>
  <dc:creator>openpyxl</dc:creator>
  <dc:description/>
  <dc:language>en-US</dc:language>
  <cp:lastModifiedBy/>
  <dcterms:modified xsi:type="dcterms:W3CDTF">2026-10-12T12:40:06Z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