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Assumptions" sheetId="2" state="visible" r:id="rId4"/>
    <sheet name="Hours plan" sheetId="3" state="visible" r:id="rId5"/>
    <sheet name="Cost plan" sheetId="4" state="visible" r:id="rId6"/>
    <sheet name="Actuals review" sheetId="5" state="visible" r:id="rId7"/>
    <sheet name="Retention review" sheetId="6" state="visible" r:id="rId8"/>
  </sheets>
  <definedNames>
    <definedName function="false" hidden="false" localSheetId="4" name="_xlnm.Print_Area" vbProcedure="false">'Actuals review'!$A$1:$G$16</definedName>
    <definedName function="false" hidden="false" localSheetId="4" name="_xlnm.Print_Titles" vbProcedure="false">'Actuals review'!$1:$3</definedName>
    <definedName function="false" hidden="true" localSheetId="4" name="_xlnm._FilterDatabase" vbProcedure="false">'Actuals review'!$A$3:$G$15</definedName>
    <definedName function="false" hidden="false" localSheetId="1" name="_xlnm.Print_Area" vbProcedure="false">Assumptions!$A$1:$C$16</definedName>
    <definedName function="false" hidden="false" localSheetId="1" name="_xlnm.Print_Titles" vbProcedure="false">Assumptions!$1:$3</definedName>
    <definedName function="false" hidden="false" localSheetId="3" name="_xlnm.Print_Area" vbProcedure="false">'Cost plan'!$A$1:$H$16</definedName>
    <definedName function="false" hidden="false" localSheetId="3" name="_xlnm.Print_Titles" vbProcedure="false">'Cost plan'!$1:$3</definedName>
    <definedName function="false" hidden="true" localSheetId="3" name="_xlnm._FilterDatabase" vbProcedure="false">'Cost plan'!$A$3:$H$15</definedName>
    <definedName function="false" hidden="false" localSheetId="2" name="_xlnm.Print_Area" vbProcedure="false">'Hours plan'!$A$1:$K$16</definedName>
    <definedName function="false" hidden="false" localSheetId="2" name="_xlnm.Print_Titles" vbProcedure="false">'Hours plan'!$1:$3</definedName>
    <definedName function="false" hidden="true" localSheetId="2" name="_xlnm._FilterDatabase" vbProcedure="false">'Hours plan'!$A$3:$K$15</definedName>
    <definedName function="false" hidden="false" localSheetId="0" name="_xlnm.Print_Area" vbProcedure="false">'Read me'!$A$1:$B$16</definedName>
    <definedName function="false" hidden="false" localSheetId="0" name="_xlnm.Print_Titles" vbProcedure="false">'Read me'!$1:$3</definedName>
    <definedName function="false" hidden="false" localSheetId="5" name="_xlnm.Print_Area" vbProcedure="false">'Retention review'!$A$1:$C$14</definedName>
    <definedName function="false" hidden="false" localSheetId="5" name="_xlnm.Print_Titles" vbProcedure="false">'Retention review'!$1:$3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SeniorCRE</author>
  </authors>
  <commentList>
    <comment ref="B4" authorId="0">
      <text>
        <r>
          <rPr>
            <sz val="10"/>
            <rFont val="Arial"/>
            <family val="2"/>
          </rPr>
          <t xml:space="preserve">Source: Synthetic teaching scenario, October 9, 2026. Text year; edition fixed to 2027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Synthetic teaching scenario, October 9, 2026. Fictional capacity; occupied units cannot exceed capacity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Source: Synthetic teaching scenario, October 9, 2026. Synthetic constant census; replace monthly on Hours plan if approved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Source: Synthetic teaching scenario, October 9, 2026. Synthetic rule, NOT an applicable legal minimum; clinical approval required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8" authorId="0">
      <text>
        <r>
          <rPr>
            <sz val="10"/>
            <rFont val="Arial"/>
            <family val="2"/>
          </rPr>
          <t xml:space="preserve">Source: Synthetic teaching scenario, October 9, 2026. Synthetic schedule before call-offs; excludes gap-fill OT and paid leave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Source: Synthetic teaching scenario, October 9, 2026. Invented share of scheduled hours lost, not a measured turnover rate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10" authorId="0">
      <text>
        <r>
          <rPr>
            <sz val="10"/>
            <rFont val="Arial"/>
            <family val="2"/>
          </rPr>
          <t xml:space="preserve">Source: Synthetic teaching scenario, October 9, 2026. Invented allocation; agency covers the remainder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11" authorId="0">
      <text>
        <r>
          <rPr>
            <sz val="10"/>
            <rFont val="Arial"/>
            <family val="2"/>
          </rPr>
          <t xml:space="preserve">Source: Synthetic teaching scenario, October 9, 2026. Synthetic illustration in the BLS-linked source range, not a market estimate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12" authorId="0">
      <text>
        <r>
          <rPr>
            <sz val="10"/>
            <rFont val="Arial"/>
            <family val="2"/>
          </rPr>
          <t xml:space="preserve">Source: Synthetic teaching scenario, October 9, 2026. Simplified regular-rate multiplier, not legal payroll calculation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13" authorId="0">
      <text>
        <r>
          <rPr>
            <sz val="10"/>
            <rFont val="Arial"/>
            <family val="2"/>
          </rPr>
          <t xml:space="preserve">Source: Synthetic teaching scenario, October 9, 2026. Invented invoice-equivalent hourly rate, excludes agency extras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14" authorId="0">
      <text>
        <r>
          <rPr>
            <sz val="10"/>
            <rFont val="Arial"/>
            <family val="2"/>
          </rPr>
          <t xml:space="preserve">Source: Synthetic teaching scenario, October 9, 2026. Invented employee-only taxes/benefits; verify scope and eligibility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15" authorId="0">
      <text>
        <r>
          <rPr>
            <sz val="10"/>
            <rFont val="Arial"/>
            <family val="2"/>
          </rPr>
          <t xml:space="preserve">Source: Synthetic teaching scenario, October 9, 2026. Invented January 1 growth assumption; applied to employee rates only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  <comment ref="B16" authorId="0">
      <text>
        <r>
          <rPr>
            <sz val="10"/>
            <rFont val="Arial"/>
            <family val="2"/>
          </rPr>
          <t xml:space="preserve">Source: Synthetic teaching scenario, October 9, 2026. Separate paid non-care hours; no duplication in worked coverage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-71</xdr:colOff>
                <xdr:row>1</xdr:row>
                <xdr:rowOff>36</xdr:rowOff>
              </xdr:to>
            </anchor>
          </commentPr>
        </mc:Choice>
        <mc:Fallback/>
      </mc:AlternateContent>
    </comment>
  </commentList>
</comments>
</file>

<file path=xl/comments5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SeniorCRE</author>
  </authors>
  <commentList>
    <comment ref="C16" authorId="0">
      <text>
        <r>
          <rPr>
            <sz val="10"/>
            <rFont val="Arial"/>
            <family val="2"/>
          </rPr>
          <t xml:space="preserve">Partial-year sum, not a full-year actual until all 12 months are entered. Annual error is weighted absolute error; individual-month error is not model accuracy.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97</xdr:colOff>
                <xdr:row>1</xdr:row>
                <xdr:rowOff>36</xdr:rowOff>
              </xdr:to>
            </anchor>
          </commentPr>
        </mc:Choice>
        <mc:Fallback/>
      </mc:AlternateContent>
    </comment>
  </commentList>
</comments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SeniorCRE</author>
  </authors>
  <commentList>
    <comment ref="B4" authorId="0">
      <text>
        <r>
          <rPr>
            <sz val="10"/>
            <rFont val="Arial"/>
            <family val="2"/>
          </rPr>
          <t xml:space="preserve">Source: Synthetic teaching counts, October 9, 2026; no operator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-130</xdr:colOff>
                <xdr:row>1</xdr:row>
                <xdr:rowOff>36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Synthetic teaching counts, October 9, 2026; no operator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-130</xdr:colOff>
                <xdr:row>1</xdr:row>
                <xdr:rowOff>36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Source: Synthetic teaching counts, October 9, 2026; no operator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-130</xdr:colOff>
                <xdr:row>1</xdr:row>
                <xdr:rowOff>36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Source: Synthetic teaching counts, October 9, 2026; no operator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-130</xdr:colOff>
                <xdr:row>1</xdr:row>
                <xdr:rowOff>36</xdr:rowOff>
              </xdr:to>
            </anchor>
          </commentPr>
        </mc:Choice>
        <mc:Fallback/>
      </mc:AlternateContent>
    </comment>
    <comment ref="B8" authorId="0">
      <text>
        <r>
          <rPr>
            <sz val="10"/>
            <rFont val="Arial"/>
            <family val="2"/>
          </rPr>
          <t xml:space="preserve">Source: Synthetic teaching counts, October 9, 2026; no operator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-130</xdr:colOff>
                <xdr:row>1</xdr:row>
                <xdr:rowOff>36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Source: Synthetic teaching counts, October 9, 2026; no operator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-130</xdr:colOff>
                <xdr:row>1</xdr:row>
                <xdr:rowOff>36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<sst xmlns="http://schemas.openxmlformats.org/spreadsheetml/2006/main" count="163" uniqueCount="128">
  <si>
    <t xml:space="preserve">SeniorCRE® · 2027 labor-budget worksheet</t>
  </si>
  <si>
    <t xml:space="preserve">SYNTHETIC EDUCATION ONLY · USD · no operator outcomes or forecast-accuracy claim</t>
  </si>
  <si>
    <t xml:space="preserve">Topic</t>
  </si>
  <si>
    <t xml:space="preserve">Method and limits</t>
  </si>
  <si>
    <t xml:space="preserve">Purpose</t>
  </si>
  <si>
    <t xml:space="preserve">An editable monthly direct-care labor scenario for one fictional community and role. Not a full operating budget, staffing recommendation, compliance calculator or product demonstration.</t>
  </si>
  <si>
    <t xml:space="preserve">Input convention</t>
  </si>
  <si>
    <t xml:space="preserve">Blue numbers on pale yellow are editable scenario inputs. Black formulas calculate within a sheet; green formulas pull from another sheet. No external workbook links.</t>
  </si>
  <si>
    <t xml:space="preserve">2027 calendar</t>
  </si>
  <si>
    <t xml:space="preserve">Monthly resident-day demand uses actual calendar days, not twelve four-week months. Weekly schedule and paid-leave assumptions scale by days / 7.</t>
  </si>
  <si>
    <t xml:space="preserve">Coverage convention</t>
  </si>
  <si>
    <t xml:space="preserve">Scheduled hours exclude paid leave and gap-fill overtime. Subtract call-offs for regular care hours; overtime and agency fill the remaining gap. Paid leave adds separate wages, never care coverage.</t>
  </si>
  <si>
    <t xml:space="preserve">Cost convention</t>
  </si>
  <si>
    <t xml:space="preserve">Employee regular wages, overtime and paid leave receive the chosen employer burden. Agency invoices do not. Annual wage growth applies uniformly as an assumption, not a forecast of actual wages.</t>
  </si>
  <si>
    <t xml:space="preserve">Blank actuals</t>
  </si>
  <si>
    <t xml:space="preserve">Actuals start blank; zero is a valid entry. Variance = actual minus plan. Absolute error = absolute variance / absolute actual; undefined for zero actual. These describe budget variance, not validated model accuracy.</t>
  </si>
  <si>
    <t xml:space="preserve">Human review</t>
  </si>
  <si>
    <t xml:space="preserve">HR freezes retention definitions; payroll reconciles worked and paid hours; clinical leaders approve coverage rules; finance accepts the scenario. No employee action or pay change is automated.</t>
  </si>
  <si>
    <t xml:space="preserve">Measurement</t>
  </si>
  <si>
    <t xml:space="preserve">Intervention completion and closed-cohort survival describe observations. Record other changes and an attribution design; before/after movement alone does not establish causation.</t>
  </si>
  <si>
    <t xml:space="preserve">Evidence</t>
  </si>
  <si>
    <t xml:space="preserve">Pre-production capabilities; no published operator-production outcomes, proven turnover reduction or model accuracy. Synthetic examples are not product-validation evidence.</t>
  </si>
  <si>
    <t xml:space="preserve">Sources / date</t>
  </si>
  <si>
    <t xml:space="preserve">Synthetic teaching scenario, October 9, 2026. Wage is an illustrative value within the BLS-linked base-hourly range above; agency rate, burden, growth, staffing rule and coverage shares are invented assumptions, not market estimates. Overtime uses simplified regular-rate arithmetic; consult DOL Fact Sheet 54 and applicable state law before budgeting payroll.</t>
  </si>
  <si>
    <t xml:space="preserve">Formula</t>
  </si>
  <si>
    <t xml:space="preserve">Required hours = resident days × approved staffing rule; effective employee hours = scheduled hours − rounded call-off allowance; coverage gap = max(0, required − effective); price regular, overtime, paid leave and agency separately; employer burden applies to employee wages only. Annual budget is the sum of monthly scenarios; blank actuals are not zero outcomes.</t>
  </si>
  <si>
    <t xml:space="preserve">Excluded / review</t>
  </si>
  <si>
    <t xml:space="preserve">One fictional direct-care role only. Not a full enterprise payroll model, staffing mandate, compliance calculator, forecast-accuracy result or savings claim. Excludes recruitment, orientation, bonuses, shift differentials, benefits outside the chosen burden, agency extras and non-care departments unless separately added. Regular rate, overtime eligibility, daily/state rules and any 8-and-80 arrangement require payroll/legal review.</t>
  </si>
  <si>
    <t xml:space="preserve">Next step</t>
  </si>
  <si>
    <t xml:space="preserve">Read https://seniorcre.com/workforce-intelligence/methodology; request an executive briefing at https://seniorcre.com/contact?briefing=executive.</t>
  </si>
  <si>
    <t xml:space="preserve">2027 assumptions · replace with approved operator inputs</t>
  </si>
  <si>
    <t xml:space="preserve">Input</t>
  </si>
  <si>
    <t xml:space="preserve">Value</t>
  </si>
  <si>
    <t xml:space="preserve">Unit / provenance / approval needed</t>
  </si>
  <si>
    <t xml:space="preserve">Budget year</t>
  </si>
  <si>
    <t xml:space="preserve">2027</t>
  </si>
  <si>
    <t xml:space="preserve">Text year; edition fixed to 2027</t>
  </si>
  <si>
    <t xml:space="preserve">Licensed units</t>
  </si>
  <si>
    <t xml:space="preserve">Fictional capacity; occupied units cannot exceed capacity</t>
  </si>
  <si>
    <t xml:space="preserve">Occupied units</t>
  </si>
  <si>
    <t xml:space="preserve">Synthetic constant census; replace monthly on Hours plan if approved</t>
  </si>
  <si>
    <t xml:space="preserve">Care hours / resident day</t>
  </si>
  <si>
    <t xml:space="preserve">Synthetic rule, NOT an applicable legal minimum; clinical approval required</t>
  </si>
  <si>
    <t xml:space="preserve">Scheduled employee hours / week</t>
  </si>
  <si>
    <t xml:space="preserve">Synthetic schedule before call-offs; excludes gap-fill OT and paid leave</t>
  </si>
  <si>
    <t xml:space="preserve">Call-off share</t>
  </si>
  <si>
    <t xml:space="preserve">Invented share of scheduled hours lost, not a measured turnover rate</t>
  </si>
  <si>
    <t xml:space="preserve">Overtime share of coverage gap</t>
  </si>
  <si>
    <t xml:space="preserve">Invented allocation; agency covers the remainder</t>
  </si>
  <si>
    <t xml:space="preserve">Regular hourly wage ($)</t>
  </si>
  <si>
    <t xml:space="preserve">Synthetic illustration in the BLS-linked source range, not a market estimate</t>
  </si>
  <si>
    <t xml:space="preserve">Overtime multiple</t>
  </si>
  <si>
    <t xml:space="preserve">Simplified regular-rate multiplier, not legal payroll calculation</t>
  </si>
  <si>
    <t xml:space="preserve">Agency hourly rate ($)</t>
  </si>
  <si>
    <t xml:space="preserve">Invented invoice-equivalent hourly rate, excludes agency extras</t>
  </si>
  <si>
    <t xml:space="preserve">Employer burden share</t>
  </si>
  <si>
    <t xml:space="preserve">Invented employee-only taxes/benefits; verify scope and eligibility</t>
  </si>
  <si>
    <t xml:space="preserve">Annual wage growth share</t>
  </si>
  <si>
    <t xml:space="preserve">Invented January 1 growth assumption; applied to employee rates only</t>
  </si>
  <si>
    <t xml:space="preserve">Paid leave hours / week</t>
  </si>
  <si>
    <t xml:space="preserve">Separate paid non-care hours; no duplication in worked coverage</t>
  </si>
  <si>
    <t xml:space="preserve">2027 monthly coverage plan · scenario hours</t>
  </si>
  <si>
    <t xml:space="preserve">Month</t>
  </si>
  <si>
    <t xml:space="preserve">Days</t>
  </si>
  <si>
    <t xml:space="preserve">Required care hours</t>
  </si>
  <si>
    <t xml:space="preserve">Scheduled hours</t>
  </si>
  <si>
    <t xml:space="preserve">Lost call-off hours</t>
  </si>
  <si>
    <t xml:space="preserve">Regular care hours</t>
  </si>
  <si>
    <t xml:space="preserve">Coverage gap</t>
  </si>
  <si>
    <t xml:space="preserve">Gap OT hours</t>
  </si>
  <si>
    <t xml:space="preserve">Agency hours</t>
  </si>
  <si>
    <t xml:space="preserve">Paid leave hours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</si>
  <si>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</si>
  <si>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</si>
  <si>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</si>
  <si>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</si>
  <si>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</si>
  <si>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</si>
  <si>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</si>
  <si>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</si>
  <si>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</si>
  <si>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</si>
  <si>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</si>
  <si>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</si>
  <si>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</t>
  </si>
  <si>
    <t xml:space="preserve">2027 labor cost plan · USD, employee burden separate</t>
  </si>
  <si>
    <t xml:space="preserve">Regular rate ($/h)</t>
  </si>
  <si>
    <t xml:space="preserve">Regular wages ($)</t>
  </si>
  <si>
    <t xml:space="preserve">Overtime wages ($)</t>
  </si>
  <si>
    <t xml:space="preserve">Paid leave ($)</t>
  </si>
  <si>
    <t xml:space="preserve">Employer burden ($)</t>
  </si>
  <si>
    <t xml:space="preserve">Agency cost ($)</t>
  </si>
  <si>
    <t xml:space="preserve">Total scenario ($)</t>
  </si>
  <si>
    <t xml:space="preserve">2027 actuals review · enter reconciled closed-month costs only</t>
  </si>
  <si>
    <t xml:space="preserve">Accepted scenario ($)</t>
  </si>
  <si>
    <t xml:space="preserve">Reconciled actual ($)</t>
  </si>
  <si>
    <t xml:space="preserve">Variance: actual − plan ($)</t>
  </si>
  <si>
    <t xml:space="preserve">Absolute error (%)</t>
  </si>
  <si>
    <t xml:space="preserve">Owner / disposition</t>
  </si>
  <si>
    <t xml:space="preserve">Close / source reference</t>
  </si>
  <si>
    <t xml:space="preserve">Annual variance requires 12 actuals</t>
  </si>
  <si>
    <t xml:space="preserve">Synthetic retention arithmetic · no intervention effect asserted</t>
  </si>
  <si>
    <t xml:space="preserve">Metric / input</t>
  </si>
  <si>
    <t xml:space="preserve">Definition / interpretation</t>
  </si>
  <si>
    <t xml:space="preserve">Average active headcount</t>
  </si>
  <si>
    <t xml:space="preserve">Synthetic period average; agency workers and transfers excluded</t>
  </si>
  <si>
    <t xml:space="preserve">Voluntary separations</t>
  </si>
  <si>
    <t xml:space="preserve">Synthetic voluntary exits only; involuntary exits reported separately</t>
  </si>
  <si>
    <t xml:space="preserve">Closed day-90 hire cohort</t>
  </si>
  <si>
    <t xml:space="preserve">Synthetic hires all observed for a full 90 days</t>
  </si>
  <si>
    <t xml:space="preserve">Remaining at day 90</t>
  </si>
  <si>
    <t xml:space="preserve">Synthetic retained count in that same closed cohort</t>
  </si>
  <si>
    <t xml:space="preserve">Confirmed review signals</t>
  </si>
  <si>
    <t xml:space="preserve">Synthetic manager-confirmed cases; rejected/deferred cases excluded</t>
  </si>
  <si>
    <t xml:space="preserve">Completed authorized actions</t>
  </si>
  <si>
    <t xml:space="preserve">Synthetic completed actions among confirmed cases</t>
  </si>
  <si>
    <t xml:space="preserve">Voluntary separation rate</t>
  </si>
  <si>
    <t xml:space="preserve">2 / 40 = 5.0%; a period rate, not a prediction</t>
  </si>
  <si>
    <t xml:space="preserve">Closed-cohort day-90 survival</t>
  </si>
  <si>
    <t xml:space="preserve">18 / 20 = 90.0%; not a measured SeniorCRE outcome</t>
  </si>
  <si>
    <t xml:space="preserve">Completed action coverage</t>
  </si>
  <si>
    <t xml:space="preserve">6 / 10 = 60.0%; completion is not effectiveness</t>
  </si>
  <si>
    <t xml:space="preserve">Review log — owner</t>
  </si>
  <si>
    <t xml:space="preserve">Not assigned</t>
  </si>
  <si>
    <t xml:space="preserve">Record reviewer, confirmed driver, authorized action, due date and completion evidence</t>
  </si>
  <si>
    <t xml:space="preserve">Attribution status</t>
  </si>
  <si>
    <t xml:space="preserve">Not established</t>
  </si>
  <si>
    <t xml:space="preserve">Record concurrent wage, census, manager and schedule changes; no causal attribution from these synthetic counts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</si>
</sst>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"/>
    <numFmt numFmtId="167" formatCode="0.0%;\(0.0%\);\-"/>
    <numFmt numFmtId="168" formatCode="\$#,##0;&quot;($&quot;#,##0\);\-"/>
    <numFmt numFmtId="169" formatCode="0.0\x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sz val="11"/>
      <color rgb="FF008000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35D"/>
        <bgColor rgb="FF333333"/>
      </patternFill>
    </fill>
    <fill>
      <patternFill patternType="solid">
        <fgColor rgb="FFB68A39"/>
        <bgColor rgb="FF96969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7335D"/>
          <bgColor rgb="FF000000"/>
        </patternFill>
      </fill>
    </dxf>
    <dxf>
      <fill>
        <patternFill patternType="solid">
          <fgColor rgb="FFB68A3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68A39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3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35D"/>
    <pageSetUpPr fitToPage="true"/>
  </sheetPr>
  <dimension ref="A1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5"/>
  </cols>
  <sheetData>
    <row r="1" customFormat="false" ht="33.75" hidden="false" customHeight="true" outlineLevel="0" collapsed="false">
      <c r="A1" s="1" t="s">
        <v>0</v>
      </c>
      <c r="B1" s="1"/>
    </row>
    <row r="2" customFormat="false" ht="48" hidden="false" customHeight="true" outlineLevel="0" collapsed="false">
      <c r="A2" s="2" t="s">
        <v>1</v>
      </c>
      <c r="B2" s="2"/>
    </row>
    <row r="3" customFormat="false" ht="48" hidden="false" customHeight="true" outlineLevel="0" collapsed="false">
      <c r="A3" s="3" t="s">
        <v>2</v>
      </c>
      <c r="B3" s="3" t="s">
        <v>3</v>
      </c>
    </row>
    <row r="4" customFormat="false" ht="48" hidden="false" customHeight="true" outlineLevel="0" collapsed="false">
      <c r="A4" s="4" t="s">
        <v>4</v>
      </c>
      <c r="B4" s="4" t="s">
        <v>5</v>
      </c>
    </row>
    <row r="5" customFormat="false" ht="48" hidden="false" customHeight="true" outlineLevel="0" collapsed="false">
      <c r="A5" s="4" t="s">
        <v>6</v>
      </c>
      <c r="B5" s="4" t="s">
        <v>7</v>
      </c>
    </row>
    <row r="6" customFormat="false" ht="48" hidden="false" customHeight="true" outlineLevel="0" collapsed="false">
      <c r="A6" s="4" t="s">
        <v>8</v>
      </c>
      <c r="B6" s="4" t="s">
        <v>9</v>
      </c>
    </row>
    <row r="7" customFormat="false" ht="48" hidden="false" customHeight="true" outlineLevel="0" collapsed="false">
      <c r="A7" s="4" t="s">
        <v>10</v>
      </c>
      <c r="B7" s="4" t="s">
        <v>11</v>
      </c>
    </row>
    <row r="8" customFormat="false" ht="48" hidden="false" customHeight="true" outlineLevel="0" collapsed="false">
      <c r="A8" s="4" t="s">
        <v>12</v>
      </c>
      <c r="B8" s="4" t="s">
        <v>13</v>
      </c>
    </row>
    <row r="9" customFormat="false" ht="48" hidden="false" customHeight="true" outlineLevel="0" collapsed="false">
      <c r="A9" s="4" t="s">
        <v>14</v>
      </c>
      <c r="B9" s="4" t="s">
        <v>15</v>
      </c>
    </row>
    <row r="10" customFormat="false" ht="48" hidden="false" customHeight="true" outlineLevel="0" collapsed="false">
      <c r="A10" s="4" t="s">
        <v>16</v>
      </c>
      <c r="B10" s="4" t="s">
        <v>17</v>
      </c>
    </row>
    <row r="11" customFormat="false" ht="48" hidden="false" customHeight="true" outlineLevel="0" collapsed="false">
      <c r="A11" s="4" t="s">
        <v>18</v>
      </c>
      <c r="B11" s="4" t="s">
        <v>19</v>
      </c>
    </row>
    <row r="12" customFormat="false" ht="48" hidden="false" customHeight="true" outlineLevel="0" collapsed="false">
      <c r="A12" s="4" t="s">
        <v>20</v>
      </c>
      <c r="B12" s="4" t="s">
        <v>21</v>
      </c>
    </row>
    <row r="13" customFormat="false" ht="48" hidden="false" customHeight="true" outlineLevel="0" collapsed="false">
      <c r="A13" s="4" t="s">
        <v>22</v>
      </c>
      <c r="B13" s="4" t="s">
        <v>23</v>
      </c>
    </row>
    <row r="14" customFormat="false" ht="48" hidden="false" customHeight="true" outlineLevel="0" collapsed="false">
      <c r="A14" s="4" t="s">
        <v>24</v>
      </c>
      <c r="B14" s="4" t="s">
        <v>25</v>
      </c>
    </row>
    <row r="15" customFormat="false" ht="48" hidden="false" customHeight="true" outlineLevel="0" collapsed="false">
      <c r="A15" s="4" t="s">
        <v>26</v>
      </c>
      <c r="B15" s="4" t="s">
        <v>27</v>
      </c>
    </row>
    <row r="16" customFormat="false" ht="48" hidden="false" customHeight="true" outlineLevel="0" collapsed="false">
      <c r="A16" s="4" t="s">
        <v>28</v>
      </c>
      <c r="B16" s="4" t="s">
        <v>29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&amp;CSeniorCRE® | Synthetic 2027 labor budget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35D"/>
    <pageSetUpPr fitToPage="tru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35"/>
    <col collapsed="false" customWidth="true" hidden="false" outlineLevel="0" max="2" min="2" style="0" width="18"/>
    <col collapsed="false" customWidth="true" hidden="false" outlineLevel="0" max="3" min="3" style="0" width="105"/>
  </cols>
  <sheetData>
    <row r="1" customFormat="false" ht="33.75" hidden="false" customHeight="true" outlineLevel="0" collapsed="false">
      <c r="A1" s="1" t="s">
        <v>30</v>
      </c>
      <c r="B1" s="1"/>
      <c r="C1" s="1"/>
    </row>
    <row r="2" customFormat="false" ht="42" hidden="false" customHeight="true" outlineLevel="0" collapsed="false">
      <c r="A2" s="2" t="s">
        <v>1</v>
      </c>
      <c r="B2" s="2"/>
      <c r="C2" s="2"/>
    </row>
    <row r="3" customFormat="false" ht="42" hidden="false" customHeight="true" outlineLevel="0" collapsed="false">
      <c r="A3" s="3" t="s">
        <v>31</v>
      </c>
      <c r="B3" s="3" t="s">
        <v>32</v>
      </c>
      <c r="C3" s="3" t="s">
        <v>33</v>
      </c>
    </row>
    <row r="4" customFormat="false" ht="42" hidden="false" customHeight="true" outlineLevel="0" collapsed="false">
      <c r="A4" s="4" t="s">
        <v>34</v>
      </c>
      <c r="B4" s="5" t="s">
        <v>35</v>
      </c>
      <c r="C4" s="4" t="s">
        <v>36</v>
      </c>
    </row>
    <row r="5" customFormat="false" ht="42" hidden="false" customHeight="true" outlineLevel="0" collapsed="false">
      <c r="A5" s="4" t="s">
        <v>37</v>
      </c>
      <c r="B5" s="5" t="n">
        <v>80</v>
      </c>
      <c r="C5" s="4" t="s">
        <v>38</v>
      </c>
    </row>
    <row r="6" customFormat="false" ht="42" hidden="false" customHeight="true" outlineLevel="0" collapsed="false">
      <c r="A6" s="4" t="s">
        <v>39</v>
      </c>
      <c r="B6" s="5" t="n">
        <v>72</v>
      </c>
      <c r="C6" s="4" t="s">
        <v>40</v>
      </c>
    </row>
    <row r="7" customFormat="false" ht="42" hidden="false" customHeight="true" outlineLevel="0" collapsed="false">
      <c r="A7" s="4" t="s">
        <v>41</v>
      </c>
      <c r="B7" s="6" t="n">
        <v>2.5</v>
      </c>
      <c r="C7" s="4" t="s">
        <v>42</v>
      </c>
    </row>
    <row r="8" customFormat="false" ht="42" hidden="false" customHeight="true" outlineLevel="0" collapsed="false">
      <c r="A8" s="4" t="s">
        <v>43</v>
      </c>
      <c r="B8" s="5" t="n">
        <v>1140</v>
      </c>
      <c r="C8" s="4" t="s">
        <v>44</v>
      </c>
    </row>
    <row r="9" customFormat="false" ht="42" hidden="false" customHeight="true" outlineLevel="0" collapsed="false">
      <c r="A9" s="4" t="s">
        <v>45</v>
      </c>
      <c r="B9" s="7" t="n">
        <v>0.04</v>
      </c>
      <c r="C9" s="4" t="s">
        <v>46</v>
      </c>
    </row>
    <row r="10" customFormat="false" ht="42" hidden="false" customHeight="true" outlineLevel="0" collapsed="false">
      <c r="A10" s="4" t="s">
        <v>47</v>
      </c>
      <c r="B10" s="7" t="n">
        <v>0.6</v>
      </c>
      <c r="C10" s="4" t="s">
        <v>48</v>
      </c>
    </row>
    <row r="11" customFormat="false" ht="42" hidden="false" customHeight="true" outlineLevel="0" collapsed="false">
      <c r="A11" s="4" t="s">
        <v>49</v>
      </c>
      <c r="B11" s="8" t="n">
        <v>28</v>
      </c>
      <c r="C11" s="4" t="s">
        <v>50</v>
      </c>
    </row>
    <row r="12" customFormat="false" ht="42" hidden="false" customHeight="true" outlineLevel="0" collapsed="false">
      <c r="A12" s="4" t="s">
        <v>51</v>
      </c>
      <c r="B12" s="9" t="n">
        <v>1.5</v>
      </c>
      <c r="C12" s="4" t="s">
        <v>52</v>
      </c>
    </row>
    <row r="13" customFormat="false" ht="42" hidden="false" customHeight="true" outlineLevel="0" collapsed="false">
      <c r="A13" s="4" t="s">
        <v>53</v>
      </c>
      <c r="B13" s="8" t="n">
        <v>42</v>
      </c>
      <c r="C13" s="4" t="s">
        <v>54</v>
      </c>
    </row>
    <row r="14" customFormat="false" ht="42" hidden="false" customHeight="true" outlineLevel="0" collapsed="false">
      <c r="A14" s="4" t="s">
        <v>55</v>
      </c>
      <c r="B14" s="7" t="n">
        <v>0.2</v>
      </c>
      <c r="C14" s="4" t="s">
        <v>56</v>
      </c>
    </row>
    <row r="15" customFormat="false" ht="42" hidden="false" customHeight="true" outlineLevel="0" collapsed="false">
      <c r="A15" s="4" t="s">
        <v>57</v>
      </c>
      <c r="B15" s="7" t="n">
        <v>0.03</v>
      </c>
      <c r="C15" s="4" t="s">
        <v>58</v>
      </c>
    </row>
    <row r="16" customFormat="false" ht="42" hidden="false" customHeight="true" outlineLevel="0" collapsed="false">
      <c r="A16" s="4" t="s">
        <v>59</v>
      </c>
      <c r="B16" s="5" t="n">
        <v>40</v>
      </c>
      <c r="C16" s="4" t="s">
        <v>60</v>
      </c>
    </row>
  </sheetData>
  <mergeCells count="2">
    <mergeCell ref="A1:C1"/>
    <mergeCell ref="A2:C2"/>
  </mergeCells>
  <dataValidations count="3">
    <dataValidation allowBlank="false" error="Use zero or a positive number." errorStyle="stop" errorTitle="Nonnegative assumption required" operator="greaterThanOrEqual" showDropDown="false" showErrorMessage="true" showInputMessage="false" sqref="B5 B7:B8 B11:B13 B16" type="decimal">
      <formula1>0</formula1>
      <formula2>0</formula2>
    </dataValidation>
    <dataValidation allowBlank="false" errorStyle="stop" operator="between" showDropDown="false" showErrorMessage="true" showInputMessage="false" sqref="B9:B10 B14:B15" type="decimal">
      <formula1>0</formula1>
      <formula2>1</formula2>
    </dataValidation>
    <dataValidation allowBlank="false" errorStyle="stop" operator="between" showDropDown="false" showErrorMessage="true" showInputMessage="false" sqref="B6" type="decimal">
      <formula1>0</formula1>
      <formula2>$B$5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&amp;CSeniorCRE® | Synthetic 2027 labor budget |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35D"/>
    <pageSetUpPr fitToPage="true"/>
  </sheetPr>
  <dimension ref="A1:K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"/>
    <col collapsed="false" customWidth="true" hidden="false" outlineLevel="0" max="3" min="3" style="0" width="15"/>
    <col collapsed="false" customWidth="true" hidden="false" outlineLevel="0" max="4" min="4" style="0" width="19"/>
    <col collapsed="false" customWidth="true" hidden="false" outlineLevel="0" max="6" min="5" style="0" width="18"/>
    <col collapsed="false" customWidth="true" hidden="false" outlineLevel="0" max="7" min="7" style="0" width="19"/>
    <col collapsed="false" customWidth="true" hidden="false" outlineLevel="0" max="8" min="8" style="0" width="17"/>
    <col collapsed="false" customWidth="true" hidden="false" outlineLevel="0" max="10" min="9" style="0" width="16"/>
    <col collapsed="false" customWidth="true" hidden="false" outlineLevel="0" max="11" min="11" style="0" width="18"/>
  </cols>
  <sheetData>
    <row r="1" customFormat="false" ht="33.75" hidden="false" customHeight="tru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42" hidden="false" customHeight="true" outlineLevel="0" collapsed="false">
      <c r="A3" s="3" t="s">
        <v>62</v>
      </c>
      <c r="B3" s="3" t="s">
        <v>63</v>
      </c>
      <c r="C3" s="3" t="s">
        <v>39</v>
      </c>
      <c r="D3" s="3" t="s">
        <v>64</v>
      </c>
      <c r="E3" s="3" t="s">
        <v>65</v>
      </c>
      <c r="F3" s="3" t="s">
        <v>66</v>
      </c>
      <c r="G3" s="3" t="s">
        <v>67</v>
      </c>
      <c r="H3" s="3" t="s">
        <v>68</v>
      </c>
      <c r="I3" s="3" t="s">
        <v>69</v>
      </c>
      <c r="J3" s="3" t="s">
        <v>70</v>
      </c>
      <c r="K3" s="3" t="s">
        <v>71</v>
      </c>
    </row>
    <row r="4" customFormat="false" ht="42" hidden="false" customHeight="true" outlineLevel="0" collapsed="false">
      <c r="A4" s="4" t="s">
        <v>72</v>
      </c>
      <c r="B4" s="10" t="n">
        <v>31</v>
      </c>
      <c r="C4" s="11" t="n">
        <f aca="false">Assumptions!$B$6</f>
        <v>72</v>
      </c>
      <c r="D4" s="11" t="n">
        <f aca="false">B4*C4*Assumptions!$B$7</f>
        <v>5580</v>
      </c>
      <c r="E4" s="11" t="n">
        <f aca="false">B4/7*Assumptions!$B$8</f>
        <v>5048.57142857143</v>
      </c>
      <c r="F4" s="11" t="n">
        <f aca="false">ROUND(E4*Assumptions!$B$9,0)</f>
        <v>202</v>
      </c>
      <c r="G4" s="12" t="n">
        <f aca="false">MAX(0,E4-F4)</f>
        <v>4846.57142857143</v>
      </c>
      <c r="H4" s="12" t="n">
        <f aca="false">MAX(0,D4-G4)</f>
        <v>733.428571428572</v>
      </c>
      <c r="I4" s="11" t="n">
        <f aca="false">ROUND(H4*Assumptions!$B$10,0)</f>
        <v>440</v>
      </c>
      <c r="J4" s="12" t="n">
        <f aca="false">H4-I4</f>
        <v>293.428571428572</v>
      </c>
      <c r="K4" s="11" t="n">
        <f aca="false">B4/7*Assumptions!$B$16</f>
        <v>177.142857142857</v>
      </c>
    </row>
    <row r="5" customFormat="false" ht="42" hidden="false" customHeight="true" outlineLevel="0" collapsed="false">
      <c r="A5" s="4" t="s">
        <v>73</v>
      </c>
      <c r="B5" s="10" t="n">
        <v>28</v>
      </c>
      <c r="C5" s="11" t="n">
        <f aca="false">Assumptions!$B$6</f>
        <v>72</v>
      </c>
      <c r="D5" s="11" t="n">
        <f aca="false">B5*C5*Assumptions!$B$7</f>
        <v>5040</v>
      </c>
      <c r="E5" s="11" t="n">
        <f aca="false">B5/7*Assumptions!$B$8</f>
        <v>4560</v>
      </c>
      <c r="F5" s="11" t="n">
        <f aca="false">ROUND(E5*Assumptions!$B$9,0)</f>
        <v>182</v>
      </c>
      <c r="G5" s="12" t="n">
        <f aca="false">MAX(0,E5-F5)</f>
        <v>4378</v>
      </c>
      <c r="H5" s="12" t="n">
        <f aca="false">MAX(0,D5-G5)</f>
        <v>662</v>
      </c>
      <c r="I5" s="11" t="n">
        <f aca="false">ROUND(H5*Assumptions!$B$10,0)</f>
        <v>397</v>
      </c>
      <c r="J5" s="12" t="n">
        <f aca="false">H5-I5</f>
        <v>265</v>
      </c>
      <c r="K5" s="11" t="n">
        <f aca="false">B5/7*Assumptions!$B$16</f>
        <v>160</v>
      </c>
    </row>
    <row r="6" customFormat="false" ht="42" hidden="false" customHeight="true" outlineLevel="0" collapsed="false">
      <c r="A6" s="4" t="s">
        <v>74</v>
      </c>
      <c r="B6" s="10" t="n">
        <v>31</v>
      </c>
      <c r="C6" s="11" t="n">
        <f aca="false">Assumptions!$B$6</f>
        <v>72</v>
      </c>
      <c r="D6" s="11" t="n">
        <f aca="false">B6*C6*Assumptions!$B$7</f>
        <v>5580</v>
      </c>
      <c r="E6" s="11" t="n">
        <f aca="false">B6/7*Assumptions!$B$8</f>
        <v>5048.57142857143</v>
      </c>
      <c r="F6" s="11" t="n">
        <f aca="false">ROUND(E6*Assumptions!$B$9,0)</f>
        <v>202</v>
      </c>
      <c r="G6" s="12" t="n">
        <f aca="false">MAX(0,E6-F6)</f>
        <v>4846.57142857143</v>
      </c>
      <c r="H6" s="12" t="n">
        <f aca="false">MAX(0,D6-G6)</f>
        <v>733.428571428572</v>
      </c>
      <c r="I6" s="11" t="n">
        <f aca="false">ROUND(H6*Assumptions!$B$10,0)</f>
        <v>440</v>
      </c>
      <c r="J6" s="12" t="n">
        <f aca="false">H6-I6</f>
        <v>293.428571428572</v>
      </c>
      <c r="K6" s="11" t="n">
        <f aca="false">B6/7*Assumptions!$B$16</f>
        <v>177.142857142857</v>
      </c>
    </row>
    <row r="7" customFormat="false" ht="42" hidden="false" customHeight="true" outlineLevel="0" collapsed="false">
      <c r="A7" s="4" t="s">
        <v>75</v>
      </c>
      <c r="B7" s="10" t="n">
        <v>30</v>
      </c>
      <c r="C7" s="11" t="n">
        <f aca="false">Assumptions!$B$6</f>
        <v>72</v>
      </c>
      <c r="D7" s="11" t="n">
        <f aca="false">B7*C7*Assumptions!$B$7</f>
        <v>5400</v>
      </c>
      <c r="E7" s="11" t="n">
        <f aca="false">B7/7*Assumptions!$B$8</f>
        <v>4885.71428571429</v>
      </c>
      <c r="F7" s="11" t="n">
        <f aca="false">ROUND(E7*Assumptions!$B$9,0)</f>
        <v>195</v>
      </c>
      <c r="G7" s="12" t="n">
        <f aca="false">MAX(0,E7-F7)</f>
        <v>4690.71428571429</v>
      </c>
      <c r="H7" s="12" t="n">
        <f aca="false">MAX(0,D7-G7)</f>
        <v>709.285714285715</v>
      </c>
      <c r="I7" s="11" t="n">
        <f aca="false">ROUND(H7*Assumptions!$B$10,0)</f>
        <v>426</v>
      </c>
      <c r="J7" s="12" t="n">
        <f aca="false">H7-I7</f>
        <v>283.285714285715</v>
      </c>
      <c r="K7" s="11" t="n">
        <f aca="false">B7/7*Assumptions!$B$16</f>
        <v>171.428571428571</v>
      </c>
    </row>
    <row r="8" customFormat="false" ht="42" hidden="false" customHeight="true" outlineLevel="0" collapsed="false">
      <c r="A8" s="4" t="s">
        <v>76</v>
      </c>
      <c r="B8" s="10" t="n">
        <v>31</v>
      </c>
      <c r="C8" s="11" t="n">
        <f aca="false">Assumptions!$B$6</f>
        <v>72</v>
      </c>
      <c r="D8" s="11" t="n">
        <f aca="false">B8*C8*Assumptions!$B$7</f>
        <v>5580</v>
      </c>
      <c r="E8" s="11" t="n">
        <f aca="false">B8/7*Assumptions!$B$8</f>
        <v>5048.57142857143</v>
      </c>
      <c r="F8" s="11" t="n">
        <f aca="false">ROUND(E8*Assumptions!$B$9,0)</f>
        <v>202</v>
      </c>
      <c r="G8" s="12" t="n">
        <f aca="false">MAX(0,E8-F8)</f>
        <v>4846.57142857143</v>
      </c>
      <c r="H8" s="12" t="n">
        <f aca="false">MAX(0,D8-G8)</f>
        <v>733.428571428572</v>
      </c>
      <c r="I8" s="11" t="n">
        <f aca="false">ROUND(H8*Assumptions!$B$10,0)</f>
        <v>440</v>
      </c>
      <c r="J8" s="12" t="n">
        <f aca="false">H8-I8</f>
        <v>293.428571428572</v>
      </c>
      <c r="K8" s="11" t="n">
        <f aca="false">B8/7*Assumptions!$B$16</f>
        <v>177.142857142857</v>
      </c>
    </row>
    <row r="9" customFormat="false" ht="42" hidden="false" customHeight="true" outlineLevel="0" collapsed="false">
      <c r="A9" s="4" t="s">
        <v>77</v>
      </c>
      <c r="B9" s="10" t="n">
        <v>30</v>
      </c>
      <c r="C9" s="11" t="n">
        <f aca="false">Assumptions!$B$6</f>
        <v>72</v>
      </c>
      <c r="D9" s="11" t="n">
        <f aca="false">B9*C9*Assumptions!$B$7</f>
        <v>5400</v>
      </c>
      <c r="E9" s="11" t="n">
        <f aca="false">B9/7*Assumptions!$B$8</f>
        <v>4885.71428571429</v>
      </c>
      <c r="F9" s="11" t="n">
        <f aca="false">ROUND(E9*Assumptions!$B$9,0)</f>
        <v>195</v>
      </c>
      <c r="G9" s="12" t="n">
        <f aca="false">MAX(0,E9-F9)</f>
        <v>4690.71428571429</v>
      </c>
      <c r="H9" s="12" t="n">
        <f aca="false">MAX(0,D9-G9)</f>
        <v>709.285714285715</v>
      </c>
      <c r="I9" s="11" t="n">
        <f aca="false">ROUND(H9*Assumptions!$B$10,0)</f>
        <v>426</v>
      </c>
      <c r="J9" s="12" t="n">
        <f aca="false">H9-I9</f>
        <v>283.285714285715</v>
      </c>
      <c r="K9" s="11" t="n">
        <f aca="false">B9/7*Assumptions!$B$16</f>
        <v>171.428571428571</v>
      </c>
    </row>
    <row r="10" customFormat="false" ht="42" hidden="false" customHeight="true" outlineLevel="0" collapsed="false">
      <c r="A10" s="4" t="s">
        <v>78</v>
      </c>
      <c r="B10" s="10" t="n">
        <v>31</v>
      </c>
      <c r="C10" s="11" t="n">
        <f aca="false">Assumptions!$B$6</f>
        <v>72</v>
      </c>
      <c r="D10" s="11" t="n">
        <f aca="false">B10*C10*Assumptions!$B$7</f>
        <v>5580</v>
      </c>
      <c r="E10" s="11" t="n">
        <f aca="false">B10/7*Assumptions!$B$8</f>
        <v>5048.57142857143</v>
      </c>
      <c r="F10" s="11" t="n">
        <f aca="false">ROUND(E10*Assumptions!$B$9,0)</f>
        <v>202</v>
      </c>
      <c r="G10" s="12" t="n">
        <f aca="false">MAX(0,E10-F10)</f>
        <v>4846.57142857143</v>
      </c>
      <c r="H10" s="12" t="n">
        <f aca="false">MAX(0,D10-G10)</f>
        <v>733.428571428572</v>
      </c>
      <c r="I10" s="11" t="n">
        <f aca="false">ROUND(H10*Assumptions!$B$10,0)</f>
        <v>440</v>
      </c>
      <c r="J10" s="12" t="n">
        <f aca="false">H10-I10</f>
        <v>293.428571428572</v>
      </c>
      <c r="K10" s="11" t="n">
        <f aca="false">B10/7*Assumptions!$B$16</f>
        <v>177.142857142857</v>
      </c>
    </row>
    <row r="11" customFormat="false" ht="42" hidden="false" customHeight="true" outlineLevel="0" collapsed="false">
      <c r="A11" s="4" t="s">
        <v>79</v>
      </c>
      <c r="B11" s="10" t="n">
        <v>31</v>
      </c>
      <c r="C11" s="11" t="n">
        <f aca="false">Assumptions!$B$6</f>
        <v>72</v>
      </c>
      <c r="D11" s="11" t="n">
        <f aca="false">B11*C11*Assumptions!$B$7</f>
        <v>5580</v>
      </c>
      <c r="E11" s="11" t="n">
        <f aca="false">B11/7*Assumptions!$B$8</f>
        <v>5048.57142857143</v>
      </c>
      <c r="F11" s="11" t="n">
        <f aca="false">ROUND(E11*Assumptions!$B$9,0)</f>
        <v>202</v>
      </c>
      <c r="G11" s="12" t="n">
        <f aca="false">MAX(0,E11-F11)</f>
        <v>4846.57142857143</v>
      </c>
      <c r="H11" s="12" t="n">
        <f aca="false">MAX(0,D11-G11)</f>
        <v>733.428571428572</v>
      </c>
      <c r="I11" s="11" t="n">
        <f aca="false">ROUND(H11*Assumptions!$B$10,0)</f>
        <v>440</v>
      </c>
      <c r="J11" s="12" t="n">
        <f aca="false">H11-I11</f>
        <v>293.428571428572</v>
      </c>
      <c r="K11" s="11" t="n">
        <f aca="false">B11/7*Assumptions!$B$16</f>
        <v>177.142857142857</v>
      </c>
    </row>
    <row r="12" customFormat="false" ht="42" hidden="false" customHeight="true" outlineLevel="0" collapsed="false">
      <c r="A12" s="4" t="s">
        <v>80</v>
      </c>
      <c r="B12" s="10" t="n">
        <v>30</v>
      </c>
      <c r="C12" s="11" t="n">
        <f aca="false">Assumptions!$B$6</f>
        <v>72</v>
      </c>
      <c r="D12" s="11" t="n">
        <f aca="false">B12*C12*Assumptions!$B$7</f>
        <v>5400</v>
      </c>
      <c r="E12" s="11" t="n">
        <f aca="false">B12/7*Assumptions!$B$8</f>
        <v>4885.71428571429</v>
      </c>
      <c r="F12" s="11" t="n">
        <f aca="false">ROUND(E12*Assumptions!$B$9,0)</f>
        <v>195</v>
      </c>
      <c r="G12" s="12" t="n">
        <f aca="false">MAX(0,E12-F12)</f>
        <v>4690.71428571429</v>
      </c>
      <c r="H12" s="12" t="n">
        <f aca="false">MAX(0,D12-G12)</f>
        <v>709.285714285715</v>
      </c>
      <c r="I12" s="11" t="n">
        <f aca="false">ROUND(H12*Assumptions!$B$10,0)</f>
        <v>426</v>
      </c>
      <c r="J12" s="12" t="n">
        <f aca="false">H12-I12</f>
        <v>283.285714285715</v>
      </c>
      <c r="K12" s="11" t="n">
        <f aca="false">B12/7*Assumptions!$B$16</f>
        <v>171.428571428571</v>
      </c>
    </row>
    <row r="13" customFormat="false" ht="42" hidden="false" customHeight="true" outlineLevel="0" collapsed="false">
      <c r="A13" s="4" t="s">
        <v>81</v>
      </c>
      <c r="B13" s="10" t="n">
        <v>31</v>
      </c>
      <c r="C13" s="11" t="n">
        <f aca="false">Assumptions!$B$6</f>
        <v>72</v>
      </c>
      <c r="D13" s="11" t="n">
        <f aca="false">B13*C13*Assumptions!$B$7</f>
        <v>5580</v>
      </c>
      <c r="E13" s="11" t="n">
        <f aca="false">B13/7*Assumptions!$B$8</f>
        <v>5048.57142857143</v>
      </c>
      <c r="F13" s="11" t="n">
        <f aca="false">ROUND(E13*Assumptions!$B$9,0)</f>
        <v>202</v>
      </c>
      <c r="G13" s="12" t="n">
        <f aca="false">MAX(0,E13-F13)</f>
        <v>4846.57142857143</v>
      </c>
      <c r="H13" s="12" t="n">
        <f aca="false">MAX(0,D13-G13)</f>
        <v>733.428571428572</v>
      </c>
      <c r="I13" s="11" t="n">
        <f aca="false">ROUND(H13*Assumptions!$B$10,0)</f>
        <v>440</v>
      </c>
      <c r="J13" s="12" t="n">
        <f aca="false">H13-I13</f>
        <v>293.428571428572</v>
      </c>
      <c r="K13" s="11" t="n">
        <f aca="false">B13/7*Assumptions!$B$16</f>
        <v>177.142857142857</v>
      </c>
    </row>
    <row r="14" customFormat="false" ht="42" hidden="false" customHeight="true" outlineLevel="0" collapsed="false">
      <c r="A14" s="4" t="s">
        <v>82</v>
      </c>
      <c r="B14" s="10" t="n">
        <v>30</v>
      </c>
      <c r="C14" s="11" t="n">
        <f aca="false">Assumptions!$B$6</f>
        <v>72</v>
      </c>
      <c r="D14" s="11" t="n">
        <f aca="false">B14*C14*Assumptions!$B$7</f>
        <v>5400</v>
      </c>
      <c r="E14" s="11" t="n">
        <f aca="false">B14/7*Assumptions!$B$8</f>
        <v>4885.71428571429</v>
      </c>
      <c r="F14" s="11" t="n">
        <f aca="false">ROUND(E14*Assumptions!$B$9,0)</f>
        <v>195</v>
      </c>
      <c r="G14" s="12" t="n">
        <f aca="false">MAX(0,E14-F14)</f>
        <v>4690.71428571429</v>
      </c>
      <c r="H14" s="12" t="n">
        <f aca="false">MAX(0,D14-G14)</f>
        <v>709.285714285715</v>
      </c>
      <c r="I14" s="11" t="n">
        <f aca="false">ROUND(H14*Assumptions!$B$10,0)</f>
        <v>426</v>
      </c>
      <c r="J14" s="12" t="n">
        <f aca="false">H14-I14</f>
        <v>283.285714285715</v>
      </c>
      <c r="K14" s="11" t="n">
        <f aca="false">B14/7*Assumptions!$B$16</f>
        <v>171.428571428571</v>
      </c>
    </row>
    <row r="15" customFormat="false" ht="42" hidden="false" customHeight="true" outlineLevel="0" collapsed="false">
      <c r="A15" s="4" t="s">
        <v>83</v>
      </c>
      <c r="B15" s="10" t="n">
        <v>31</v>
      </c>
      <c r="C15" s="11" t="n">
        <f aca="false">Assumptions!$B$6</f>
        <v>72</v>
      </c>
      <c r="D15" s="11" t="n">
        <f aca="false">B15*C15*Assumptions!$B$7</f>
        <v>5580</v>
      </c>
      <c r="E15" s="11" t="n">
        <f aca="false">B15/7*Assumptions!$B$8</f>
        <v>5048.57142857143</v>
      </c>
      <c r="F15" s="11" t="n">
        <f aca="false">ROUND(E15*Assumptions!$B$9,0)</f>
        <v>202</v>
      </c>
      <c r="G15" s="12" t="n">
        <f aca="false">MAX(0,E15-F15)</f>
        <v>4846.57142857143</v>
      </c>
      <c r="H15" s="12" t="n">
        <f aca="false">MAX(0,D15-G15)</f>
        <v>733.428571428572</v>
      </c>
      <c r="I15" s="11" t="n">
        <f aca="false">ROUND(H15*Assumptions!$B$10,0)</f>
        <v>440</v>
      </c>
      <c r="J15" s="12" t="n">
        <f aca="false">H15-I15</f>
        <v>293.428571428572</v>
      </c>
      <c r="K15" s="11" t="n">
        <f aca="false">B15/7*Assumptions!$B$16</f>
        <v>177.142857142857</v>
      </c>
    </row>
    <row r="16" customFormat="false" ht="42" hidden="false" customHeight="true" outlineLevel="0" collapsed="false">
      <c r="A16" s="4" t="s">
        <v>84</v>
      </c>
      <c r="B16" s="12" t="n">
        <f aca="false">SUM(B4:B15)</f>
        <v>365</v>
      </c>
      <c r="C16" s="10"/>
      <c r="D16" s="12" t="n">
        <f aca="false">SUM(D4:D15)</f>
        <v>65700</v>
      </c>
      <c r="E16" s="12" t="n">
        <f aca="false">SUM(E4:E15)</f>
        <v>59442.8571428571</v>
      </c>
      <c r="F16" s="12" t="n">
        <f aca="false">SUM(F4:F15)</f>
        <v>2376</v>
      </c>
      <c r="G16" s="12" t="n">
        <f aca="false">SUM(G4:G15)</f>
        <v>57066.8571428571</v>
      </c>
      <c r="H16" s="12" t="n">
        <f aca="false">SUM(H4:H15)</f>
        <v>8633.14285714286</v>
      </c>
      <c r="I16" s="12" t="n">
        <f aca="false">SUM(I4:I15)</f>
        <v>5181</v>
      </c>
      <c r="J16" s="12" t="n">
        <f aca="false">SUM(J4:J15)</f>
        <v>3452.14285714286</v>
      </c>
      <c r="K16" s="12" t="n">
        <f aca="false">SUM(K4:K15)</f>
        <v>2085.71428571429</v>
      </c>
    </row>
  </sheetData>
  <autoFilter ref="A3:K15"/>
  <mergeCells count="2">
    <mergeCell ref="A1:K1"/>
    <mergeCell ref="A2:K2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&amp;CSeniorCRE® | Synthetic 2027 labor budget |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35D"/>
    <pageSetUpPr fitToPage="tru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0"/>
    <col collapsed="false" customWidth="true" hidden="false" outlineLevel="0" max="5" min="3" style="0" width="24"/>
    <col collapsed="false" customWidth="true" hidden="false" outlineLevel="0" max="6" min="6" style="0" width="25"/>
    <col collapsed="false" customWidth="true" hidden="false" outlineLevel="0" max="7" min="7" style="0" width="24"/>
    <col collapsed="false" customWidth="true" hidden="false" outlineLevel="0" max="8" min="8" style="0" width="25"/>
  </cols>
  <sheetData>
    <row r="1" customFormat="false" ht="33.75" hidden="false" customHeight="true" outlineLevel="0" collapsed="false">
      <c r="A1" s="1" t="s">
        <v>85</v>
      </c>
      <c r="B1" s="1"/>
      <c r="C1" s="1"/>
      <c r="D1" s="1"/>
      <c r="E1" s="1"/>
      <c r="F1" s="1"/>
      <c r="G1" s="1"/>
      <c r="H1" s="1"/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42" hidden="false" customHeight="true" outlineLevel="0" collapsed="false">
      <c r="A3" s="3" t="s">
        <v>62</v>
      </c>
      <c r="B3" s="3" t="s">
        <v>86</v>
      </c>
      <c r="C3" s="3" t="s">
        <v>87</v>
      </c>
      <c r="D3" s="3" t="s">
        <v>88</v>
      </c>
      <c r="E3" s="3" t="s">
        <v>89</v>
      </c>
      <c r="F3" s="3" t="s">
        <v>90</v>
      </c>
      <c r="G3" s="3" t="s">
        <v>91</v>
      </c>
      <c r="H3" s="3" t="s">
        <v>92</v>
      </c>
    </row>
    <row r="4" customFormat="false" ht="42" hidden="false" customHeight="true" outlineLevel="0" collapsed="false">
      <c r="A4" s="4" t="s">
        <v>72</v>
      </c>
      <c r="B4" s="13" t="n">
        <f aca="false">Assumptions!$B$11*(1+Assumptions!$B$15)</f>
        <v>28.84</v>
      </c>
      <c r="C4" s="13" t="n">
        <f aca="false">'Hours plan'!G4*B4</f>
        <v>139775.12</v>
      </c>
      <c r="D4" s="13" t="n">
        <f aca="false">'Hours plan'!I4*B4*Assumptions!$B$12</f>
        <v>19034.4</v>
      </c>
      <c r="E4" s="13" t="n">
        <f aca="false">'Hours plan'!K4*B4</f>
        <v>5108.8</v>
      </c>
      <c r="F4" s="13" t="n">
        <f aca="false">(C4+D4+E4)*Assumptions!$B$14</f>
        <v>32783.664</v>
      </c>
      <c r="G4" s="13" t="n">
        <f aca="false">'Hours plan'!J4*Assumptions!$B$13</f>
        <v>12324</v>
      </c>
      <c r="H4" s="14" t="n">
        <f aca="false">SUM(C4:G4)</f>
        <v>209025.984</v>
      </c>
    </row>
    <row r="5" customFormat="false" ht="42" hidden="false" customHeight="true" outlineLevel="0" collapsed="false">
      <c r="A5" s="4" t="s">
        <v>73</v>
      </c>
      <c r="B5" s="13" t="n">
        <f aca="false">Assumptions!$B$11*(1+Assumptions!$B$15)</f>
        <v>28.84</v>
      </c>
      <c r="C5" s="13" t="n">
        <f aca="false">'Hours plan'!G5*B5</f>
        <v>126261.52</v>
      </c>
      <c r="D5" s="13" t="n">
        <f aca="false">'Hours plan'!I5*B5*Assumptions!$B$12</f>
        <v>17174.22</v>
      </c>
      <c r="E5" s="13" t="n">
        <f aca="false">'Hours plan'!K5*B5</f>
        <v>4614.4</v>
      </c>
      <c r="F5" s="13" t="n">
        <f aca="false">(C5+D5+E5)*Assumptions!$B$14</f>
        <v>29610.028</v>
      </c>
      <c r="G5" s="13" t="n">
        <f aca="false">'Hours plan'!J5*Assumptions!$B$13</f>
        <v>11130</v>
      </c>
      <c r="H5" s="14" t="n">
        <f aca="false">SUM(C5:G5)</f>
        <v>188790.168</v>
      </c>
    </row>
    <row r="6" customFormat="false" ht="42" hidden="false" customHeight="true" outlineLevel="0" collapsed="false">
      <c r="A6" s="4" t="s">
        <v>74</v>
      </c>
      <c r="B6" s="13" t="n">
        <f aca="false">Assumptions!$B$11*(1+Assumptions!$B$15)</f>
        <v>28.84</v>
      </c>
      <c r="C6" s="13" t="n">
        <f aca="false">'Hours plan'!G6*B6</f>
        <v>139775.12</v>
      </c>
      <c r="D6" s="13" t="n">
        <f aca="false">'Hours plan'!I6*B6*Assumptions!$B$12</f>
        <v>19034.4</v>
      </c>
      <c r="E6" s="13" t="n">
        <f aca="false">'Hours plan'!K6*B6</f>
        <v>5108.8</v>
      </c>
      <c r="F6" s="13" t="n">
        <f aca="false">(C6+D6+E6)*Assumptions!$B$14</f>
        <v>32783.664</v>
      </c>
      <c r="G6" s="13" t="n">
        <f aca="false">'Hours plan'!J6*Assumptions!$B$13</f>
        <v>12324</v>
      </c>
      <c r="H6" s="14" t="n">
        <f aca="false">SUM(C6:G6)</f>
        <v>209025.984</v>
      </c>
    </row>
    <row r="7" customFormat="false" ht="42" hidden="false" customHeight="true" outlineLevel="0" collapsed="false">
      <c r="A7" s="4" t="s">
        <v>75</v>
      </c>
      <c r="B7" s="13" t="n">
        <f aca="false">Assumptions!$B$11*(1+Assumptions!$B$15)</f>
        <v>28.84</v>
      </c>
      <c r="C7" s="13" t="n">
        <f aca="false">'Hours plan'!G7*B7</f>
        <v>135280.2</v>
      </c>
      <c r="D7" s="13" t="n">
        <f aca="false">'Hours plan'!I7*B7*Assumptions!$B$12</f>
        <v>18428.76</v>
      </c>
      <c r="E7" s="13" t="n">
        <f aca="false">'Hours plan'!K7*B7</f>
        <v>4944</v>
      </c>
      <c r="F7" s="13" t="n">
        <f aca="false">(C7+D7+E7)*Assumptions!$B$14</f>
        <v>31730.592</v>
      </c>
      <c r="G7" s="13" t="n">
        <f aca="false">'Hours plan'!J7*Assumptions!$B$13</f>
        <v>11898</v>
      </c>
      <c r="H7" s="14" t="n">
        <f aca="false">SUM(C7:G7)</f>
        <v>202281.552</v>
      </c>
    </row>
    <row r="8" customFormat="false" ht="42" hidden="false" customHeight="true" outlineLevel="0" collapsed="false">
      <c r="A8" s="4" t="s">
        <v>76</v>
      </c>
      <c r="B8" s="13" t="n">
        <f aca="false">Assumptions!$B$11*(1+Assumptions!$B$15)</f>
        <v>28.84</v>
      </c>
      <c r="C8" s="13" t="n">
        <f aca="false">'Hours plan'!G8*B8</f>
        <v>139775.12</v>
      </c>
      <c r="D8" s="13" t="n">
        <f aca="false">'Hours plan'!I8*B8*Assumptions!$B$12</f>
        <v>19034.4</v>
      </c>
      <c r="E8" s="13" t="n">
        <f aca="false">'Hours plan'!K8*B8</f>
        <v>5108.8</v>
      </c>
      <c r="F8" s="13" t="n">
        <f aca="false">(C8+D8+E8)*Assumptions!$B$14</f>
        <v>32783.664</v>
      </c>
      <c r="G8" s="13" t="n">
        <f aca="false">'Hours plan'!J8*Assumptions!$B$13</f>
        <v>12324</v>
      </c>
      <c r="H8" s="14" t="n">
        <f aca="false">SUM(C8:G8)</f>
        <v>209025.984</v>
      </c>
    </row>
    <row r="9" customFormat="false" ht="42" hidden="false" customHeight="true" outlineLevel="0" collapsed="false">
      <c r="A9" s="4" t="s">
        <v>77</v>
      </c>
      <c r="B9" s="13" t="n">
        <f aca="false">Assumptions!$B$11*(1+Assumptions!$B$15)</f>
        <v>28.84</v>
      </c>
      <c r="C9" s="13" t="n">
        <f aca="false">'Hours plan'!G9*B9</f>
        <v>135280.2</v>
      </c>
      <c r="D9" s="13" t="n">
        <f aca="false">'Hours plan'!I9*B9*Assumptions!$B$12</f>
        <v>18428.76</v>
      </c>
      <c r="E9" s="13" t="n">
        <f aca="false">'Hours plan'!K9*B9</f>
        <v>4944</v>
      </c>
      <c r="F9" s="13" t="n">
        <f aca="false">(C9+D9+E9)*Assumptions!$B$14</f>
        <v>31730.592</v>
      </c>
      <c r="G9" s="13" t="n">
        <f aca="false">'Hours plan'!J9*Assumptions!$B$13</f>
        <v>11898</v>
      </c>
      <c r="H9" s="14" t="n">
        <f aca="false">SUM(C9:G9)</f>
        <v>202281.552</v>
      </c>
    </row>
    <row r="10" customFormat="false" ht="42" hidden="false" customHeight="true" outlineLevel="0" collapsed="false">
      <c r="A10" s="4" t="s">
        <v>78</v>
      </c>
      <c r="B10" s="13" t="n">
        <f aca="false">Assumptions!$B$11*(1+Assumptions!$B$15)</f>
        <v>28.84</v>
      </c>
      <c r="C10" s="13" t="n">
        <f aca="false">'Hours plan'!G10*B10</f>
        <v>139775.12</v>
      </c>
      <c r="D10" s="13" t="n">
        <f aca="false">'Hours plan'!I10*B10*Assumptions!$B$12</f>
        <v>19034.4</v>
      </c>
      <c r="E10" s="13" t="n">
        <f aca="false">'Hours plan'!K10*B10</f>
        <v>5108.8</v>
      </c>
      <c r="F10" s="13" t="n">
        <f aca="false">(C10+D10+E10)*Assumptions!$B$14</f>
        <v>32783.664</v>
      </c>
      <c r="G10" s="13" t="n">
        <f aca="false">'Hours plan'!J10*Assumptions!$B$13</f>
        <v>12324</v>
      </c>
      <c r="H10" s="14" t="n">
        <f aca="false">SUM(C10:G10)</f>
        <v>209025.984</v>
      </c>
    </row>
    <row r="11" customFormat="false" ht="42" hidden="false" customHeight="true" outlineLevel="0" collapsed="false">
      <c r="A11" s="4" t="s">
        <v>79</v>
      </c>
      <c r="B11" s="13" t="n">
        <f aca="false">Assumptions!$B$11*(1+Assumptions!$B$15)</f>
        <v>28.84</v>
      </c>
      <c r="C11" s="13" t="n">
        <f aca="false">'Hours plan'!G11*B11</f>
        <v>139775.12</v>
      </c>
      <c r="D11" s="13" t="n">
        <f aca="false">'Hours plan'!I11*B11*Assumptions!$B$12</f>
        <v>19034.4</v>
      </c>
      <c r="E11" s="13" t="n">
        <f aca="false">'Hours plan'!K11*B11</f>
        <v>5108.8</v>
      </c>
      <c r="F11" s="13" t="n">
        <f aca="false">(C11+D11+E11)*Assumptions!$B$14</f>
        <v>32783.664</v>
      </c>
      <c r="G11" s="13" t="n">
        <f aca="false">'Hours plan'!J11*Assumptions!$B$13</f>
        <v>12324</v>
      </c>
      <c r="H11" s="14" t="n">
        <f aca="false">SUM(C11:G11)</f>
        <v>209025.984</v>
      </c>
    </row>
    <row r="12" customFormat="false" ht="42" hidden="false" customHeight="true" outlineLevel="0" collapsed="false">
      <c r="A12" s="4" t="s">
        <v>80</v>
      </c>
      <c r="B12" s="13" t="n">
        <f aca="false">Assumptions!$B$11*(1+Assumptions!$B$15)</f>
        <v>28.84</v>
      </c>
      <c r="C12" s="13" t="n">
        <f aca="false">'Hours plan'!G12*B12</f>
        <v>135280.2</v>
      </c>
      <c r="D12" s="13" t="n">
        <f aca="false">'Hours plan'!I12*B12*Assumptions!$B$12</f>
        <v>18428.76</v>
      </c>
      <c r="E12" s="13" t="n">
        <f aca="false">'Hours plan'!K12*B12</f>
        <v>4944</v>
      </c>
      <c r="F12" s="13" t="n">
        <f aca="false">(C12+D12+E12)*Assumptions!$B$14</f>
        <v>31730.592</v>
      </c>
      <c r="G12" s="13" t="n">
        <f aca="false">'Hours plan'!J12*Assumptions!$B$13</f>
        <v>11898</v>
      </c>
      <c r="H12" s="14" t="n">
        <f aca="false">SUM(C12:G12)</f>
        <v>202281.552</v>
      </c>
    </row>
    <row r="13" customFormat="false" ht="42" hidden="false" customHeight="true" outlineLevel="0" collapsed="false">
      <c r="A13" s="4" t="s">
        <v>81</v>
      </c>
      <c r="B13" s="13" t="n">
        <f aca="false">Assumptions!$B$11*(1+Assumptions!$B$15)</f>
        <v>28.84</v>
      </c>
      <c r="C13" s="13" t="n">
        <f aca="false">'Hours plan'!G13*B13</f>
        <v>139775.12</v>
      </c>
      <c r="D13" s="13" t="n">
        <f aca="false">'Hours plan'!I13*B13*Assumptions!$B$12</f>
        <v>19034.4</v>
      </c>
      <c r="E13" s="13" t="n">
        <f aca="false">'Hours plan'!K13*B13</f>
        <v>5108.8</v>
      </c>
      <c r="F13" s="13" t="n">
        <f aca="false">(C13+D13+E13)*Assumptions!$B$14</f>
        <v>32783.664</v>
      </c>
      <c r="G13" s="13" t="n">
        <f aca="false">'Hours plan'!J13*Assumptions!$B$13</f>
        <v>12324</v>
      </c>
      <c r="H13" s="14" t="n">
        <f aca="false">SUM(C13:G13)</f>
        <v>209025.984</v>
      </c>
    </row>
    <row r="14" customFormat="false" ht="42" hidden="false" customHeight="true" outlineLevel="0" collapsed="false">
      <c r="A14" s="4" t="s">
        <v>82</v>
      </c>
      <c r="B14" s="13" t="n">
        <f aca="false">Assumptions!$B$11*(1+Assumptions!$B$15)</f>
        <v>28.84</v>
      </c>
      <c r="C14" s="13" t="n">
        <f aca="false">'Hours plan'!G14*B14</f>
        <v>135280.2</v>
      </c>
      <c r="D14" s="13" t="n">
        <f aca="false">'Hours plan'!I14*B14*Assumptions!$B$12</f>
        <v>18428.76</v>
      </c>
      <c r="E14" s="13" t="n">
        <f aca="false">'Hours plan'!K14*B14</f>
        <v>4944</v>
      </c>
      <c r="F14" s="13" t="n">
        <f aca="false">(C14+D14+E14)*Assumptions!$B$14</f>
        <v>31730.592</v>
      </c>
      <c r="G14" s="13" t="n">
        <f aca="false">'Hours plan'!J14*Assumptions!$B$13</f>
        <v>11898</v>
      </c>
      <c r="H14" s="14" t="n">
        <f aca="false">SUM(C14:G14)</f>
        <v>202281.552</v>
      </c>
    </row>
    <row r="15" customFormat="false" ht="42" hidden="false" customHeight="true" outlineLevel="0" collapsed="false">
      <c r="A15" s="4" t="s">
        <v>83</v>
      </c>
      <c r="B15" s="13" t="n">
        <f aca="false">Assumptions!$B$11*(1+Assumptions!$B$15)</f>
        <v>28.84</v>
      </c>
      <c r="C15" s="13" t="n">
        <f aca="false">'Hours plan'!G15*B15</f>
        <v>139775.12</v>
      </c>
      <c r="D15" s="13" t="n">
        <f aca="false">'Hours plan'!I15*B15*Assumptions!$B$12</f>
        <v>19034.4</v>
      </c>
      <c r="E15" s="13" t="n">
        <f aca="false">'Hours plan'!K15*B15</f>
        <v>5108.8</v>
      </c>
      <c r="F15" s="13" t="n">
        <f aca="false">(C15+D15+E15)*Assumptions!$B$14</f>
        <v>32783.664</v>
      </c>
      <c r="G15" s="13" t="n">
        <f aca="false">'Hours plan'!J15*Assumptions!$B$13</f>
        <v>12324</v>
      </c>
      <c r="H15" s="14" t="n">
        <f aca="false">SUM(C15:G15)</f>
        <v>209025.984</v>
      </c>
    </row>
    <row r="16" customFormat="false" ht="42" hidden="false" customHeight="true" outlineLevel="0" collapsed="false">
      <c r="A16" s="4" t="s">
        <v>84</v>
      </c>
      <c r="B16" s="15"/>
      <c r="C16" s="14" t="n">
        <f aca="false">SUM(C4:C15)</f>
        <v>1645808.16</v>
      </c>
      <c r="D16" s="14" t="n">
        <f aca="false">SUM(D4:D15)</f>
        <v>224130.06</v>
      </c>
      <c r="E16" s="14" t="n">
        <f aca="false">SUM(E4:E15)</f>
        <v>60152</v>
      </c>
      <c r="F16" s="14" t="n">
        <f aca="false">SUM(F4:F15)</f>
        <v>386018.044</v>
      </c>
      <c r="G16" s="14" t="n">
        <f aca="false">SUM(G4:G15)</f>
        <v>144990</v>
      </c>
      <c r="H16" s="14" t="n">
        <f aca="false">SUM(H4:H15)</f>
        <v>2461098.264</v>
      </c>
    </row>
  </sheetData>
  <autoFilter ref="A3:H15"/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&amp;CSeniorCRE® | Synthetic 2027 labor budget |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35D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15"/>
    <col collapsed="false" customWidth="true" hidden="false" outlineLevel="0" max="3" min="2" style="0" width="24"/>
    <col collapsed="false" customWidth="true" hidden="false" outlineLevel="0" max="4" min="4" style="0" width="28"/>
    <col collapsed="false" customWidth="true" hidden="false" outlineLevel="0" max="5" min="5" style="0" width="23"/>
    <col collapsed="false" customWidth="true" hidden="false" outlineLevel="0" max="6" min="6" style="0" width="36"/>
    <col collapsed="false" customWidth="true" hidden="false" outlineLevel="0" max="7" min="7" style="0" width="42"/>
  </cols>
  <sheetData>
    <row r="1" customFormat="false" ht="33.75" hidden="false" customHeight="true" outlineLevel="0" collapsed="false">
      <c r="A1" s="1" t="s">
        <v>93</v>
      </c>
      <c r="B1" s="1"/>
      <c r="C1" s="1"/>
      <c r="D1" s="1"/>
      <c r="E1" s="1"/>
      <c r="F1" s="1"/>
      <c r="G1" s="1"/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42" hidden="false" customHeight="true" outlineLevel="0" collapsed="false">
      <c r="A3" s="3" t="s">
        <v>62</v>
      </c>
      <c r="B3" s="3" t="s">
        <v>94</v>
      </c>
      <c r="C3" s="3" t="s">
        <v>95</v>
      </c>
      <c r="D3" s="3" t="s">
        <v>96</v>
      </c>
      <c r="E3" s="3" t="s">
        <v>97</v>
      </c>
      <c r="F3" s="3" t="s">
        <v>98</v>
      </c>
      <c r="G3" s="3" t="s">
        <v>99</v>
      </c>
    </row>
    <row r="4" customFormat="false" ht="42" hidden="false" customHeight="true" outlineLevel="0" collapsed="false">
      <c r="A4" s="4" t="s">
        <v>72</v>
      </c>
      <c r="B4" s="13" t="n">
        <f aca="false">'Cost plan'!H4</f>
        <v>209025.984</v>
      </c>
      <c r="C4" s="8"/>
      <c r="D4" s="14" t="str">
        <f aca="false">IF(C4="","",C4-B4)</f>
        <v/>
      </c>
      <c r="E4" s="16" t="str">
        <f aca="false">IF(C4="","",IF(C4=0,"Not defined",ABS(D4)/ABS(C4)))</f>
        <v/>
      </c>
      <c r="F4" s="17"/>
      <c r="G4" s="17"/>
    </row>
    <row r="5" customFormat="false" ht="42" hidden="false" customHeight="true" outlineLevel="0" collapsed="false">
      <c r="A5" s="4" t="s">
        <v>73</v>
      </c>
      <c r="B5" s="13" t="n">
        <f aca="false">'Cost plan'!H5</f>
        <v>188790.168</v>
      </c>
      <c r="C5" s="8"/>
      <c r="D5" s="14" t="str">
        <f aca="false">IF(C5="","",C5-B5)</f>
        <v/>
      </c>
      <c r="E5" s="16" t="str">
        <f aca="false">IF(C5="","",IF(C5=0,"Not defined",ABS(D5)/ABS(C5)))</f>
        <v/>
      </c>
      <c r="F5" s="17"/>
      <c r="G5" s="17"/>
    </row>
    <row r="6" customFormat="false" ht="42" hidden="false" customHeight="true" outlineLevel="0" collapsed="false">
      <c r="A6" s="4" t="s">
        <v>74</v>
      </c>
      <c r="B6" s="13" t="n">
        <f aca="false">'Cost plan'!H6</f>
        <v>209025.984</v>
      </c>
      <c r="C6" s="8"/>
      <c r="D6" s="14" t="str">
        <f aca="false">IF(C6="","",C6-B6)</f>
        <v/>
      </c>
      <c r="E6" s="16" t="str">
        <f aca="false">IF(C6="","",IF(C6=0,"Not defined",ABS(D6)/ABS(C6)))</f>
        <v/>
      </c>
      <c r="F6" s="17"/>
      <c r="G6" s="17"/>
    </row>
    <row r="7" customFormat="false" ht="42" hidden="false" customHeight="true" outlineLevel="0" collapsed="false">
      <c r="A7" s="4" t="s">
        <v>75</v>
      </c>
      <c r="B7" s="13" t="n">
        <f aca="false">'Cost plan'!H7</f>
        <v>202281.552</v>
      </c>
      <c r="C7" s="8"/>
      <c r="D7" s="14" t="str">
        <f aca="false">IF(C7="","",C7-B7)</f>
        <v/>
      </c>
      <c r="E7" s="16" t="str">
        <f aca="false">IF(C7="","",IF(C7=0,"Not defined",ABS(D7)/ABS(C7)))</f>
        <v/>
      </c>
      <c r="F7" s="17"/>
      <c r="G7" s="17"/>
    </row>
    <row r="8" customFormat="false" ht="42" hidden="false" customHeight="true" outlineLevel="0" collapsed="false">
      <c r="A8" s="4" t="s">
        <v>76</v>
      </c>
      <c r="B8" s="13" t="n">
        <f aca="false">'Cost plan'!H8</f>
        <v>209025.984</v>
      </c>
      <c r="C8" s="8"/>
      <c r="D8" s="14" t="str">
        <f aca="false">IF(C8="","",C8-B8)</f>
        <v/>
      </c>
      <c r="E8" s="16" t="str">
        <f aca="false">IF(C8="","",IF(C8=0,"Not defined",ABS(D8)/ABS(C8)))</f>
        <v/>
      </c>
      <c r="F8" s="17"/>
      <c r="G8" s="17"/>
    </row>
    <row r="9" customFormat="false" ht="42" hidden="false" customHeight="true" outlineLevel="0" collapsed="false">
      <c r="A9" s="4" t="s">
        <v>77</v>
      </c>
      <c r="B9" s="13" t="n">
        <f aca="false">'Cost plan'!H9</f>
        <v>202281.552</v>
      </c>
      <c r="C9" s="8"/>
      <c r="D9" s="14" t="str">
        <f aca="false">IF(C9="","",C9-B9)</f>
        <v/>
      </c>
      <c r="E9" s="16" t="str">
        <f aca="false">IF(C9="","",IF(C9=0,"Not defined",ABS(D9)/ABS(C9)))</f>
        <v/>
      </c>
      <c r="F9" s="17"/>
      <c r="G9" s="17"/>
    </row>
    <row r="10" customFormat="false" ht="42" hidden="false" customHeight="true" outlineLevel="0" collapsed="false">
      <c r="A10" s="4" t="s">
        <v>78</v>
      </c>
      <c r="B10" s="13" t="n">
        <f aca="false">'Cost plan'!H10</f>
        <v>209025.984</v>
      </c>
      <c r="C10" s="8"/>
      <c r="D10" s="14" t="str">
        <f aca="false">IF(C10="","",C10-B10)</f>
        <v/>
      </c>
      <c r="E10" s="16" t="str">
        <f aca="false">IF(C10="","",IF(C10=0,"Not defined",ABS(D10)/ABS(C10)))</f>
        <v/>
      </c>
      <c r="F10" s="17"/>
      <c r="G10" s="17"/>
    </row>
    <row r="11" customFormat="false" ht="42" hidden="false" customHeight="true" outlineLevel="0" collapsed="false">
      <c r="A11" s="4" t="s">
        <v>79</v>
      </c>
      <c r="B11" s="13" t="n">
        <f aca="false">'Cost plan'!H11</f>
        <v>209025.984</v>
      </c>
      <c r="C11" s="8"/>
      <c r="D11" s="14" t="str">
        <f aca="false">IF(C11="","",C11-B11)</f>
        <v/>
      </c>
      <c r="E11" s="16" t="str">
        <f aca="false">IF(C11="","",IF(C11=0,"Not defined",ABS(D11)/ABS(C11)))</f>
        <v/>
      </c>
      <c r="F11" s="17"/>
      <c r="G11" s="17"/>
    </row>
    <row r="12" customFormat="false" ht="42" hidden="false" customHeight="true" outlineLevel="0" collapsed="false">
      <c r="A12" s="4" t="s">
        <v>80</v>
      </c>
      <c r="B12" s="13" t="n">
        <f aca="false">'Cost plan'!H12</f>
        <v>202281.552</v>
      </c>
      <c r="C12" s="8"/>
      <c r="D12" s="14" t="str">
        <f aca="false">IF(C12="","",C12-B12)</f>
        <v/>
      </c>
      <c r="E12" s="16" t="str">
        <f aca="false">IF(C12="","",IF(C12=0,"Not defined",ABS(D12)/ABS(C12)))</f>
        <v/>
      </c>
      <c r="F12" s="17"/>
      <c r="G12" s="17"/>
    </row>
    <row r="13" customFormat="false" ht="42" hidden="false" customHeight="true" outlineLevel="0" collapsed="false">
      <c r="A13" s="4" t="s">
        <v>81</v>
      </c>
      <c r="B13" s="13" t="n">
        <f aca="false">'Cost plan'!H13</f>
        <v>209025.984</v>
      </c>
      <c r="C13" s="8"/>
      <c r="D13" s="14" t="str">
        <f aca="false">IF(C13="","",C13-B13)</f>
        <v/>
      </c>
      <c r="E13" s="16" t="str">
        <f aca="false">IF(C13="","",IF(C13=0,"Not defined",ABS(D13)/ABS(C13)))</f>
        <v/>
      </c>
      <c r="F13" s="17"/>
      <c r="G13" s="17"/>
    </row>
    <row r="14" customFormat="false" ht="42" hidden="false" customHeight="true" outlineLevel="0" collapsed="false">
      <c r="A14" s="4" t="s">
        <v>82</v>
      </c>
      <c r="B14" s="13" t="n">
        <f aca="false">'Cost plan'!H14</f>
        <v>202281.552</v>
      </c>
      <c r="C14" s="8"/>
      <c r="D14" s="14" t="str">
        <f aca="false">IF(C14="","",C14-B14)</f>
        <v/>
      </c>
      <c r="E14" s="16" t="str">
        <f aca="false">IF(C14="","",IF(C14=0,"Not defined",ABS(D14)/ABS(C14)))</f>
        <v/>
      </c>
      <c r="F14" s="17"/>
      <c r="G14" s="17"/>
    </row>
    <row r="15" customFormat="false" ht="42" hidden="false" customHeight="true" outlineLevel="0" collapsed="false">
      <c r="A15" s="4" t="s">
        <v>83</v>
      </c>
      <c r="B15" s="13" t="n">
        <f aca="false">'Cost plan'!H15</f>
        <v>209025.984</v>
      </c>
      <c r="C15" s="8"/>
      <c r="D15" s="14" t="str">
        <f aca="false">IF(C15="","",C15-B15)</f>
        <v/>
      </c>
      <c r="E15" s="16" t="str">
        <f aca="false">IF(C15="","",IF(C15=0,"Not defined",ABS(D15)/ABS(C15)))</f>
        <v/>
      </c>
      <c r="F15" s="17"/>
      <c r="G15" s="17"/>
    </row>
    <row r="16" customFormat="false" ht="42" hidden="false" customHeight="true" outlineLevel="0" collapsed="false">
      <c r="A16" s="4" t="s">
        <v>84</v>
      </c>
      <c r="B16" s="14" t="n">
        <f aca="false">SUM(B4:B15)</f>
        <v>2461098.264</v>
      </c>
      <c r="C16" s="14" t="str">
        <f aca="false">IF(COUNT(C4:C15)=0,"",SUM(C4:C15))</f>
        <v/>
      </c>
      <c r="D16" s="14" t="str">
        <f aca="false">IF(COUNT(C4:C15)=12,SUM(D4:D15),"")</f>
        <v/>
      </c>
      <c r="E16" s="16" t="str">
        <f aca="false">IF(COUNT(C4:C15)&lt;12,"",IF(SUM(C4:C15)=0,"Not defined",SUMPRODUCT(ABS(D4:D15))/ABS(SUM(C4:C15))))</f>
        <v/>
      </c>
      <c r="F16" s="4" t="s">
        <v>100</v>
      </c>
      <c r="G16" s="4"/>
    </row>
  </sheetData>
  <autoFilter ref="A3:G15"/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&amp;CSeniorCRE® | Synthetic 2027 labor budget | &amp;P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35D"/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0"/>
    <col collapsed="false" customWidth="true" hidden="false" outlineLevel="0" max="3" min="3" style="0" width="112"/>
  </cols>
  <sheetData>
    <row r="1" customFormat="false" ht="33.75" hidden="false" customHeight="true" outlineLevel="0" collapsed="false">
      <c r="A1" s="1" t="s">
        <v>101</v>
      </c>
      <c r="B1" s="1"/>
      <c r="C1" s="1"/>
    </row>
    <row r="2" customFormat="false" ht="42" hidden="false" customHeight="true" outlineLevel="0" collapsed="false">
      <c r="A2" s="2" t="s">
        <v>1</v>
      </c>
      <c r="B2" s="2"/>
      <c r="C2" s="2"/>
    </row>
    <row r="3" customFormat="false" ht="42" hidden="false" customHeight="true" outlineLevel="0" collapsed="false">
      <c r="A3" s="3" t="s">
        <v>102</v>
      </c>
      <c r="B3" s="3" t="s">
        <v>32</v>
      </c>
      <c r="C3" s="3" t="s">
        <v>103</v>
      </c>
    </row>
    <row r="4" customFormat="false" ht="42" hidden="false" customHeight="true" outlineLevel="0" collapsed="false">
      <c r="A4" s="4" t="s">
        <v>104</v>
      </c>
      <c r="B4" s="17" t="n">
        <v>40</v>
      </c>
      <c r="C4" s="4" t="s">
        <v>105</v>
      </c>
    </row>
    <row r="5" customFormat="false" ht="42" hidden="false" customHeight="true" outlineLevel="0" collapsed="false">
      <c r="A5" s="4" t="s">
        <v>106</v>
      </c>
      <c r="B5" s="17" t="n">
        <v>2</v>
      </c>
      <c r="C5" s="4" t="s">
        <v>107</v>
      </c>
    </row>
    <row r="6" customFormat="false" ht="42" hidden="false" customHeight="true" outlineLevel="0" collapsed="false">
      <c r="A6" s="4" t="s">
        <v>108</v>
      </c>
      <c r="B6" s="17" t="n">
        <v>20</v>
      </c>
      <c r="C6" s="4" t="s">
        <v>109</v>
      </c>
    </row>
    <row r="7" customFormat="false" ht="42" hidden="false" customHeight="true" outlineLevel="0" collapsed="false">
      <c r="A7" s="4" t="s">
        <v>110</v>
      </c>
      <c r="B7" s="17" t="n">
        <v>18</v>
      </c>
      <c r="C7" s="4" t="s">
        <v>111</v>
      </c>
    </row>
    <row r="8" customFormat="false" ht="42" hidden="false" customHeight="true" outlineLevel="0" collapsed="false">
      <c r="A8" s="4" t="s">
        <v>112</v>
      </c>
      <c r="B8" s="17" t="n">
        <v>10</v>
      </c>
      <c r="C8" s="4" t="s">
        <v>113</v>
      </c>
    </row>
    <row r="9" customFormat="false" ht="42" hidden="false" customHeight="true" outlineLevel="0" collapsed="false">
      <c r="A9" s="4" t="s">
        <v>114</v>
      </c>
      <c r="B9" s="17" t="n">
        <v>6</v>
      </c>
      <c r="C9" s="4" t="s">
        <v>115</v>
      </c>
    </row>
    <row r="10" customFormat="false" ht="42" hidden="false" customHeight="true" outlineLevel="0" collapsed="false">
      <c r="A10" s="4" t="s">
        <v>116</v>
      </c>
      <c r="B10" s="16" t="n">
        <f aca="false">IF(B4=0,"Not defined",B5/B4)</f>
        <v>0.05</v>
      </c>
      <c r="C10" s="4" t="s">
        <v>117</v>
      </c>
    </row>
    <row r="11" customFormat="false" ht="42" hidden="false" customHeight="true" outlineLevel="0" collapsed="false">
      <c r="A11" s="4" t="s">
        <v>118</v>
      </c>
      <c r="B11" s="16" t="n">
        <f aca="false">IF(B6=0,"Not defined",B7/B6)</f>
        <v>0.9</v>
      </c>
      <c r="C11" s="4" t="s">
        <v>119</v>
      </c>
    </row>
    <row r="12" customFormat="false" ht="42" hidden="false" customHeight="true" outlineLevel="0" collapsed="false">
      <c r="A12" s="4" t="s">
        <v>120</v>
      </c>
      <c r="B12" s="16" t="n">
        <f aca="false">IF(B8=0,"Not defined",B9/B8)</f>
        <v>0.6</v>
      </c>
      <c r="C12" s="4" t="s">
        <v>121</v>
      </c>
    </row>
    <row r="13" customFormat="false" ht="42" hidden="false" customHeight="true" outlineLevel="0" collapsed="false">
      <c r="A13" s="4" t="s">
        <v>122</v>
      </c>
      <c r="B13" s="4" t="s">
        <v>123</v>
      </c>
      <c r="C13" s="4" t="s">
        <v>124</v>
      </c>
    </row>
    <row r="14" customFormat="false" ht="42" hidden="false" customHeight="true" outlineLevel="0" collapsed="false">
      <c r="A14" s="4" t="s">
        <v>125</v>
      </c>
      <c r="B14" s="4" t="s">
        <v>126</v>
      </c>
      <c r="C14" s="4" t="s">
        <v>127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&amp;CSeniorCRE® | Synthetic 2027 labor budget |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2026-10-09T14:17:59Z</dcterms:created>
  <dc:creator>openpyxl</dc:creator>
  <dc:description/>
  <dc:language>en-US</dc:language>
  <cp:lastModifiedBy/>
  <dcterms:modified xsi:type="dcterms:W3CDTF">2026-10-09T14:17:59Z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